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4.Ембаево ИЖД, ТХ 5 этап\Металл.штакетник, ИЖД 53-77,ТХ13-16,18\ПРЕТЕНДЕНТУ\"/>
    </mc:Choice>
  </mc:AlternateContent>
  <xr:revisionPtr revIDLastSave="0" documentId="13_ncr:1_{B1CFBC6B-D30E-4B73-8F6C-42F8E650257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45" i="1" l="1"/>
  <c r="V45" i="1"/>
  <c r="S45" i="1"/>
  <c r="X45" i="1" s="1"/>
  <c r="Y45" i="1" s="1"/>
  <c r="Q45" i="1"/>
  <c r="W44" i="1"/>
  <c r="V44" i="1"/>
  <c r="Q44" i="1"/>
  <c r="S44" i="1" s="1"/>
  <c r="X44" i="1" s="1"/>
  <c r="Y44" i="1" s="1"/>
  <c r="V43" i="1"/>
  <c r="S43" i="1"/>
  <c r="X43" i="1" s="1"/>
  <c r="Y43" i="1" s="1"/>
  <c r="Q43" i="1"/>
  <c r="W43" i="1" s="1"/>
  <c r="W42" i="1"/>
  <c r="V42" i="1"/>
  <c r="Q42" i="1"/>
  <c r="S42" i="1" s="1"/>
  <c r="X42" i="1" s="1"/>
  <c r="Y42" i="1" s="1"/>
  <c r="V41" i="1"/>
  <c r="S41" i="1"/>
  <c r="X41" i="1" s="1"/>
  <c r="Q41" i="1"/>
  <c r="W41" i="1" s="1"/>
  <c r="W40" i="1"/>
  <c r="V40" i="1"/>
  <c r="Q40" i="1"/>
  <c r="S40" i="1" s="1"/>
  <c r="X40" i="1" s="1"/>
  <c r="Y40" i="1" s="1"/>
  <c r="V39" i="1"/>
  <c r="S39" i="1"/>
  <c r="X39" i="1" s="1"/>
  <c r="Y39" i="1" s="1"/>
  <c r="Q39" i="1"/>
  <c r="W39" i="1" s="1"/>
  <c r="W38" i="1"/>
  <c r="V38" i="1"/>
  <c r="Q38" i="1"/>
  <c r="S38" i="1" s="1"/>
  <c r="X38" i="1" s="1"/>
  <c r="Y38" i="1" s="1"/>
  <c r="V37" i="1"/>
  <c r="S37" i="1"/>
  <c r="X37" i="1" s="1"/>
  <c r="Q37" i="1"/>
  <c r="W37" i="1" s="1"/>
  <c r="W36" i="1"/>
  <c r="V36" i="1"/>
  <c r="Q36" i="1"/>
  <c r="S36" i="1" s="1"/>
  <c r="X36" i="1" s="1"/>
  <c r="Y36" i="1" s="1"/>
  <c r="V35" i="1"/>
  <c r="S35" i="1"/>
  <c r="X35" i="1" s="1"/>
  <c r="Y35" i="1" s="1"/>
  <c r="Q35" i="1"/>
  <c r="W35" i="1" s="1"/>
  <c r="W34" i="1"/>
  <c r="V34" i="1"/>
  <c r="Q34" i="1"/>
  <c r="S34" i="1" s="1"/>
  <c r="X34" i="1" s="1"/>
  <c r="V27" i="1"/>
  <c r="Q27" i="1"/>
  <c r="W27" i="1" s="1"/>
  <c r="W26" i="1"/>
  <c r="V26" i="1"/>
  <c r="S26" i="1"/>
  <c r="X26" i="1" s="1"/>
  <c r="Q26" i="1"/>
  <c r="V25" i="1"/>
  <c r="Q25" i="1"/>
  <c r="W25" i="1" s="1"/>
  <c r="W23" i="1"/>
  <c r="V23" i="1"/>
  <c r="Q23" i="1"/>
  <c r="S23" i="1" s="1"/>
  <c r="X23" i="1" s="1"/>
  <c r="Y23" i="1" s="1"/>
  <c r="V22" i="1"/>
  <c r="S22" i="1"/>
  <c r="X22" i="1" s="1"/>
  <c r="Q22" i="1"/>
  <c r="W22" i="1" s="1"/>
  <c r="W21" i="1"/>
  <c r="V21" i="1"/>
  <c r="Q21" i="1"/>
  <c r="S21" i="1" s="1"/>
  <c r="X21" i="1" s="1"/>
  <c r="V20" i="1"/>
  <c r="S20" i="1"/>
  <c r="X20" i="1" s="1"/>
  <c r="Q20" i="1"/>
  <c r="W20" i="1" s="1"/>
  <c r="W19" i="1"/>
  <c r="V19" i="1"/>
  <c r="Q19" i="1"/>
  <c r="S19" i="1" s="1"/>
  <c r="Y21" i="1" l="1"/>
  <c r="Y26" i="1"/>
  <c r="W14" i="1"/>
  <c r="W24" i="1"/>
  <c r="W33" i="1"/>
  <c r="Y41" i="1"/>
  <c r="X19" i="1"/>
  <c r="S18" i="1"/>
  <c r="Y20" i="1"/>
  <c r="Y37" i="1"/>
  <c r="W15" i="1"/>
  <c r="Y22" i="1"/>
  <c r="X33" i="1"/>
  <c r="Y34" i="1"/>
  <c r="Y33" i="1" s="1"/>
  <c r="W16" i="1"/>
  <c r="W18" i="1"/>
  <c r="W13" i="1"/>
  <c r="Y31" i="1" s="1"/>
  <c r="W17" i="1"/>
  <c r="S25" i="1"/>
  <c r="S27" i="1"/>
  <c r="X27" i="1" s="1"/>
  <c r="Y27" i="1" s="1"/>
  <c r="S24" i="1" l="1"/>
  <c r="X25" i="1"/>
  <c r="X18" i="1"/>
  <c r="X16" i="1"/>
  <c r="Y19" i="1"/>
  <c r="X17" i="1"/>
  <c r="X24" i="1" l="1"/>
  <c r="Y25" i="1"/>
  <c r="Y24" i="1" s="1"/>
  <c r="V24" i="1" s="1"/>
  <c r="Y17" i="1"/>
  <c r="Y13" i="1"/>
  <c r="Y28" i="1" s="1"/>
  <c r="Y32" i="1" s="1"/>
  <c r="Y18" i="1"/>
  <c r="V18" i="1" s="1"/>
  <c r="Y16" i="1"/>
  <c r="X15" i="1"/>
  <c r="X13" i="1"/>
  <c r="Y30" i="1" s="1"/>
  <c r="X14" i="1"/>
  <c r="Y14" i="1" l="1"/>
  <c r="Y15" i="1"/>
</calcChain>
</file>

<file path=xl/sharedStrings.xml><?xml version="1.0" encoding="utf-8"?>
<sst xmlns="http://schemas.openxmlformats.org/spreadsheetml/2006/main" count="104" uniqueCount="95">
  <si>
    <t>Приложение</t>
  </si>
  <si>
    <t>К договору</t>
  </si>
  <si>
    <t>Расшифровка стоимости работ</t>
  </si>
  <si>
    <t>Ритмы ИЖД, Этап 4</t>
  </si>
  <si>
    <t>Монтаж ограждения из металлического штакетника ИЖД 53-67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</si>
  <si>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</si>
  <si>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</si>
  <si>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</si>
  <si>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</si>
  <si>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</si>
  <si>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</si>
  <si>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</si>
  <si>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</si>
  <si>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</si>
  <si>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</si>
  <si>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</si>
  <si>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</si>
  <si>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</si>
  <si>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</si>
  <si>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</si>
  <si>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</si>
  <si>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ИЖД 53</t>
  </si>
  <si>
    <t xml:space="preserve"> ИЖД 54</t>
  </si>
  <si>
    <t xml:space="preserve"> ИЖД 55</t>
  </si>
  <si>
    <t xml:space="preserve"> ИЖД 58</t>
  </si>
  <si>
    <t xml:space="preserve"> ИЖД 59</t>
  </si>
  <si>
    <t xml:space="preserve"> ИЖД 64</t>
  </si>
  <si>
    <t xml:space="preserve"> ИЖД 65</t>
  </si>
  <si>
    <t xml:space="preserve"> ИЖД 66</t>
  </si>
  <si>
    <t xml:space="preserve"> ИЖД 67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</si>
  <si>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</si>
  <si>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</si>
  <si>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</si>
  <si>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</si>
  <si>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</si>
  <si>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</si>
  <si>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</si>
  <si>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</si>
  <si>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</si>
  <si>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</si>
  <si>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</si>
  <si>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</si>
  <si>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</si>
  <si>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</si>
  <si>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</si>
  <si>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</si>
  <si>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</si>
  <si>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</si>
  <si>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</si>
  <si>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</si>
  <si>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</si>
  <si>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</si>
  <si>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</si>
  <si>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</si>
  <si>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</si>
  <si>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</si>
  <si>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</si>
  <si>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</si>
  <si>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</si>
  <si>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</si>
  <si>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Строительно-монтажные работы</t>
  </si>
  <si>
    <t>Внутреннее благоустройство</t>
  </si>
  <si>
    <t>Благоустройство двора (проезды, парковочные места, тротуары)</t>
  </si>
  <si>
    <t>Монтаж периметрального ограждения территории</t>
  </si>
  <si>
    <t>Монтаж ограждения из металлического штакетника</t>
  </si>
  <si>
    <t>Монтаж столбов ограждения</t>
  </si>
  <si>
    <t>шт</t>
  </si>
  <si>
    <t>Столбы через каждые 3 м ограждения (кол-во столбов закрываются по факту).
В стоимость ФОТ учтены: бурение отверстий, вдавливание в грунт, гидроизоляция битумно-резиновой мастикой на 0,7м</t>
  </si>
  <si>
    <t>Бетон В15 F150 W6</t>
  </si>
  <si>
    <t>м3</t>
  </si>
  <si>
    <t>H=0,75м. D=250мм.</t>
  </si>
  <si>
    <t>Заглушка пластиковая для профильных труб 50х50</t>
  </si>
  <si>
    <t>Серая, на каждую стойку по 2 шт.</t>
  </si>
  <si>
    <t>Труба стальная профильная 50х50х2</t>
  </si>
  <si>
    <t>тн</t>
  </si>
  <si>
    <t>H=3000 мм. С учетом покраски трубы в RAL 7024 в заводских условиях на всю длину в 2 слоя</t>
  </si>
  <si>
    <t>Мастика резинобитумная Знак Равенства</t>
  </si>
  <si>
    <t>кг</t>
  </si>
  <si>
    <t>или аналог</t>
  </si>
  <si>
    <t>Монтаж ограждения</t>
  </si>
  <si>
    <t>м.п.</t>
  </si>
  <si>
    <t>В стоимость ФОТ учтено окрашивание сварных швов после монтажа;
крепление ригелей к стойкам - сварное, крепление штакетника к ригелям - на саморезах-прессшайбах RAL7024 согл. ТЗ, крепежные элементы (саморезы, прессшайбы, гайки, болты) учтены в ФОТ</t>
  </si>
  <si>
    <t>Штакетник металлический МЕТАЛЛ ПРОФИЛЬ TRAPEZE-O 16,5х118</t>
  </si>
  <si>
    <t>Двухсторонний окрас RAL 7024;
Расстояние между планками 82мм;
Длина планки 1500 мм.</t>
  </si>
  <si>
    <t>Труба стальная профильная 40х20х1,5</t>
  </si>
  <si>
    <t>Ригель, в 2 ряда;
С учетом покраски трубы в RAL 7024 в заводских условиях в 2 слоя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</si>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</sst>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A50"/>
  <sheetViews>
    <sheetView tabSelected="1" topLeftCell="A12" zoomScale="85" zoomScaleNormal="85" workbookViewId="0">
      <selection activeCell="B31" sqref="B31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6" width="12.5" style="1" customWidth="1"/>
    <col min="17" max="17" width="10.83203125" style="1" customWidth="1"/>
    <col min="18" max="18" width="8" style="1" customWidth="1"/>
    <col min="19" max="19" width="12.1640625" style="1" customWidth="1"/>
    <col min="20" max="20" width="9.6640625" style="1" customWidth="1"/>
    <col min="21" max="21" width="11.33203125" style="1" customWidth="1"/>
    <col min="22" max="22" width="12.83203125" style="1" customWidth="1"/>
    <col min="23" max="24" width="14.1640625" style="1" customWidth="1"/>
    <col min="25" max="25" width="16" style="1" customWidth="1"/>
    <col min="26" max="27" width="36.1640625" style="1" customWidth="1"/>
  </cols>
  <sheetData>
    <row r="1" spans="1:27" s="1" customFormat="1" ht="11.1" hidden="1" customHeight="1" x14ac:dyDescent="0.2"/>
    <row r="2" spans="1:27" s="1" customFormat="1" ht="11.1" hidden="1" customHeight="1" x14ac:dyDescent="0.2"/>
    <row r="3" spans="1:27" s="1" customFormat="1" ht="11.1" hidden="1" customHeight="1" x14ac:dyDescent="0.2"/>
    <row r="4" spans="1:27" s="2" customFormat="1" ht="12.95" customHeight="1" x14ac:dyDescent="0.2">
      <c r="Z4" s="2" t="s">
        <v>0</v>
      </c>
    </row>
    <row r="5" spans="1:27" s="2" customFormat="1" ht="12.95" customHeight="1" x14ac:dyDescent="0.2">
      <c r="Z5" s="3" t="s">
        <v>1</v>
      </c>
    </row>
    <row r="6" spans="1:27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27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27" s="2" customFormat="1" ht="12.95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27" s="1" customFormat="1" ht="11.1" customHeight="1" x14ac:dyDescent="0.2"/>
    <row r="10" spans="1:27" s="4" customFormat="1" ht="30" customHeight="1" x14ac:dyDescent="0.2">
      <c r="A10" s="41" t="s">
        <v>5</v>
      </c>
      <c r="B10" s="43" t="s">
        <v>6</v>
      </c>
      <c r="C10" s="41" t="s">
        <v>7</v>
      </c>
      <c r="D10" s="45" t="s">
        <v>8</v>
      </c>
      <c r="E10" s="45" t="s">
        <v>9</v>
      </c>
      <c r="F10" s="45" t="s">
        <v>10</v>
      </c>
      <c r="G10" s="41" t="s">
        <v>11</v>
      </c>
      <c r="H10" s="47" t="s">
        <v>12</v>
      </c>
      <c r="I10" s="47"/>
      <c r="J10" s="47"/>
      <c r="K10" s="47"/>
      <c r="L10" s="47"/>
      <c r="M10" s="47"/>
      <c r="N10" s="47"/>
      <c r="O10" s="47"/>
      <c r="P10" s="47"/>
      <c r="Q10" s="43" t="s">
        <v>13</v>
      </c>
      <c r="R10" s="43" t="s">
        <v>14</v>
      </c>
      <c r="S10" s="43" t="s">
        <v>15</v>
      </c>
      <c r="T10" s="47" t="s">
        <v>16</v>
      </c>
      <c r="U10" s="47"/>
      <c r="V10" s="47"/>
      <c r="W10" s="47" t="s">
        <v>17</v>
      </c>
      <c r="X10" s="47"/>
      <c r="Y10" s="43" t="s">
        <v>18</v>
      </c>
      <c r="Z10" s="43" t="s">
        <v>19</v>
      </c>
      <c r="AA10" s="43" t="s">
        <v>20</v>
      </c>
    </row>
    <row r="11" spans="1:27" s="4" customFormat="1" ht="36.950000000000003" customHeight="1" x14ac:dyDescent="0.2">
      <c r="A11" s="42"/>
      <c r="B11" s="44"/>
      <c r="C11" s="42"/>
      <c r="D11" s="46"/>
      <c r="E11" s="46"/>
      <c r="F11" s="46"/>
      <c r="G11" s="42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44"/>
      <c r="R11" s="44"/>
      <c r="S11" s="44"/>
      <c r="T11" s="5" t="s">
        <v>30</v>
      </c>
      <c r="U11" s="5" t="s">
        <v>31</v>
      </c>
      <c r="V11" s="5" t="s">
        <v>32</v>
      </c>
      <c r="W11" s="5" t="s">
        <v>30</v>
      </c>
      <c r="X11" s="5" t="s">
        <v>31</v>
      </c>
      <c r="Y11" s="44"/>
      <c r="Z11" s="44"/>
      <c r="AA11" s="44"/>
    </row>
    <row r="12" spans="1:27" s="1" customFormat="1" ht="11.1" customHeight="1" x14ac:dyDescent="0.2">
      <c r="A12" s="6" t="s">
        <v>33</v>
      </c>
      <c r="B12" s="6" t="s">
        <v>34</v>
      </c>
      <c r="C12" s="6" t="s">
        <v>35</v>
      </c>
      <c r="D12" s="6" t="s">
        <v>36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49</v>
      </c>
      <c r="R12" s="6" t="s">
        <v>50</v>
      </c>
      <c r="S12" s="6" t="s">
        <v>51</v>
      </c>
      <c r="T12" s="6" t="s">
        <v>52</v>
      </c>
      <c r="U12" s="6" t="s">
        <v>53</v>
      </c>
      <c r="V12" s="6" t="s">
        <v>54</v>
      </c>
      <c r="W12" s="6" t="s">
        <v>55</v>
      </c>
      <c r="X12" s="6" t="s">
        <v>56</v>
      </c>
      <c r="Y12" s="6" t="s">
        <v>57</v>
      </c>
      <c r="Z12" s="6" t="s">
        <v>58</v>
      </c>
      <c r="AA12" s="6" t="s">
        <v>59</v>
      </c>
    </row>
    <row r="13" spans="1:27" s="1" customFormat="1" ht="12" customHeight="1" outlineLevel="1" x14ac:dyDescent="0.2">
      <c r="A13" s="7"/>
      <c r="B13" s="68" t="s">
        <v>60</v>
      </c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55"/>
      <c r="U13" s="55"/>
      <c r="V13" s="9"/>
      <c r="W13" s="9">
        <f>ROUND($W$19+$W$20+$W$21+$W$22+$W$23+$W$25+$W$26+$W$27,2)</f>
        <v>0</v>
      </c>
      <c r="X13" s="9">
        <f>ROUND($X$19+$X$20+$X$21+$X$22+$X$23+$X$25+$X$26+$X$27,2)</f>
        <v>0</v>
      </c>
      <c r="Y13" s="9">
        <f>ROUND($Y$19+$Y$20+$Y$21+$Y$22+$Y$23+$Y$25+$Y$26+$Y$27,2)</f>
        <v>0</v>
      </c>
      <c r="Z13" s="9"/>
      <c r="AA13" s="55"/>
    </row>
    <row r="14" spans="1:27" s="1" customFormat="1" ht="12" customHeight="1" outlineLevel="2" x14ac:dyDescent="0.2">
      <c r="A14" s="7"/>
      <c r="B14" s="68" t="s">
        <v>61</v>
      </c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55"/>
      <c r="U14" s="55"/>
      <c r="V14" s="9"/>
      <c r="W14" s="9">
        <f>ROUND($W$19+$W$20+$W$21+$W$22+$W$23+$W$25+$W$26+$W$27,2)</f>
        <v>0</v>
      </c>
      <c r="X14" s="9">
        <f>ROUND($X$19+$X$20+$X$21+$X$22+$X$23+$X$25+$X$26+$X$27,2)</f>
        <v>0</v>
      </c>
      <c r="Y14" s="9">
        <f>ROUND($Y$19+$Y$20+$Y$21+$Y$22+$Y$23+$Y$25+$Y$26+$Y$27,2)</f>
        <v>0</v>
      </c>
      <c r="Z14" s="9"/>
      <c r="AA14" s="55"/>
    </row>
    <row r="15" spans="1:27" s="1" customFormat="1" ht="12" customHeight="1" outlineLevel="3" x14ac:dyDescent="0.2">
      <c r="A15" s="7"/>
      <c r="B15" s="68" t="s">
        <v>62</v>
      </c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55"/>
      <c r="U15" s="55"/>
      <c r="V15" s="9"/>
      <c r="W15" s="9">
        <f>ROUND($W$19+$W$20+$W$21+$W$22+$W$23+$W$25+$W$26+$W$27,2)</f>
        <v>0</v>
      </c>
      <c r="X15" s="9">
        <f>ROUND($X$19+$X$20+$X$21+$X$22+$X$23+$X$25+$X$26+$X$27,2)</f>
        <v>0</v>
      </c>
      <c r="Y15" s="9">
        <f>ROUND($Y$19+$Y$20+$Y$21+$Y$22+$Y$23+$Y$25+$Y$26+$Y$27,2)</f>
        <v>0</v>
      </c>
      <c r="Z15" s="9"/>
      <c r="AA15" s="55"/>
    </row>
    <row r="16" spans="1:27" s="1" customFormat="1" ht="12" customHeight="1" outlineLevel="4" x14ac:dyDescent="0.2">
      <c r="A16" s="7"/>
      <c r="B16" s="68" t="s">
        <v>63</v>
      </c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55"/>
      <c r="U16" s="55"/>
      <c r="V16" s="9"/>
      <c r="W16" s="9">
        <f>ROUND($W$19+$W$20+$W$21+$W$22+$W$23+$W$25+$W$26+$W$27,2)</f>
        <v>0</v>
      </c>
      <c r="X16" s="9">
        <f>ROUND($X$19+$X$20+$X$21+$X$22+$X$23+$X$25+$X$26+$X$27,2)</f>
        <v>0</v>
      </c>
      <c r="Y16" s="9">
        <f>ROUND($Y$19+$Y$20+$Y$21+$Y$22+$Y$23+$Y$25+$Y$26+$Y$27,2)</f>
        <v>0</v>
      </c>
      <c r="Z16" s="9"/>
      <c r="AA16" s="55"/>
    </row>
    <row r="17" spans="1:27" s="1" customFormat="1" ht="12" customHeight="1" outlineLevel="5" x14ac:dyDescent="0.2">
      <c r="A17" s="7"/>
      <c r="B17" s="68" t="s">
        <v>64</v>
      </c>
      <c r="C17" s="8"/>
      <c r="D17" s="8"/>
      <c r="E17" s="8"/>
      <c r="F17" s="8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55"/>
      <c r="U17" s="55"/>
      <c r="V17" s="9"/>
      <c r="W17" s="9">
        <f>ROUND($W$19+$W$20+$W$21+$W$22+$W$23+$W$25+$W$26+$W$27,2)</f>
        <v>0</v>
      </c>
      <c r="X17" s="9">
        <f>ROUND($X$19+$X$20+$X$21+$X$22+$X$23+$X$25+$X$26+$X$27,2)</f>
        <v>0</v>
      </c>
      <c r="Y17" s="9">
        <f>ROUND($Y$19+$Y$20+$Y$21+$Y$22+$Y$23+$Y$25+$Y$26+$Y$27,2)</f>
        <v>0</v>
      </c>
      <c r="Z17" s="9"/>
      <c r="AA17" s="55"/>
    </row>
    <row r="18" spans="1:27" s="10" customFormat="1" ht="72.95" customHeight="1" outlineLevel="6" x14ac:dyDescent="0.15">
      <c r="A18" s="11">
        <v>1</v>
      </c>
      <c r="B18" s="69" t="s">
        <v>65</v>
      </c>
      <c r="C18" s="12" t="s">
        <v>66</v>
      </c>
      <c r="D18" s="12"/>
      <c r="E18" s="12"/>
      <c r="F18" s="12"/>
      <c r="G18" s="12"/>
      <c r="H18" s="13">
        <v>13</v>
      </c>
      <c r="I18" s="13">
        <v>22</v>
      </c>
      <c r="J18" s="13">
        <v>21</v>
      </c>
      <c r="K18" s="13">
        <v>22</v>
      </c>
      <c r="L18" s="13">
        <v>26</v>
      </c>
      <c r="M18" s="13">
        <v>21</v>
      </c>
      <c r="N18" s="13">
        <v>22</v>
      </c>
      <c r="O18" s="13">
        <v>22</v>
      </c>
      <c r="P18" s="13">
        <v>25</v>
      </c>
      <c r="Q18" s="13">
        <v>194</v>
      </c>
      <c r="R18" s="14"/>
      <c r="S18" s="14">
        <f>$S$19</f>
        <v>194</v>
      </c>
      <c r="T18" s="60"/>
      <c r="U18" s="60"/>
      <c r="V18" s="14">
        <f>ROUND($Y$18/$S$18,2)</f>
        <v>0</v>
      </c>
      <c r="W18" s="14">
        <f>ROUND($W$19+$W$20+$W$21+$W$22+$W$23,2)</f>
        <v>0</v>
      </c>
      <c r="X18" s="14">
        <f>ROUND($X$19+$X$20+$X$21+$X$22+$X$23,2)</f>
        <v>0</v>
      </c>
      <c r="Y18" s="14">
        <f>ROUND($Y$19+$Y$20+$Y$21+$Y$22+$Y$23,2)</f>
        <v>0</v>
      </c>
      <c r="Z18" s="15" t="s">
        <v>67</v>
      </c>
      <c r="AA18" s="56"/>
    </row>
    <row r="19" spans="1:27" s="16" customFormat="1" ht="11.1" customHeight="1" outlineLevel="7" x14ac:dyDescent="0.2">
      <c r="A19" s="17"/>
      <c r="B19" s="70" t="s">
        <v>30</v>
      </c>
      <c r="C19" s="18" t="s">
        <v>66</v>
      </c>
      <c r="D19" s="18"/>
      <c r="E19" s="18"/>
      <c r="F19" s="18"/>
      <c r="G19" s="18"/>
      <c r="H19" s="19">
        <v>13</v>
      </c>
      <c r="I19" s="19">
        <v>22</v>
      </c>
      <c r="J19" s="19">
        <v>21</v>
      </c>
      <c r="K19" s="19">
        <v>22</v>
      </c>
      <c r="L19" s="19">
        <v>26</v>
      </c>
      <c r="M19" s="19">
        <v>21</v>
      </c>
      <c r="N19" s="19">
        <v>22</v>
      </c>
      <c r="O19" s="19">
        <v>22</v>
      </c>
      <c r="P19" s="19">
        <v>25</v>
      </c>
      <c r="Q19" s="19">
        <f>$H$19+$I$19+$J$19+$K$19+$L$19+$M$19+$N$19+$O$19+$P$19</f>
        <v>194</v>
      </c>
      <c r="R19" s="19">
        <v>1</v>
      </c>
      <c r="S19" s="20">
        <f>ROUND($Q$19*$R$19,3)</f>
        <v>194</v>
      </c>
      <c r="T19" s="61"/>
      <c r="U19" s="62"/>
      <c r="V19" s="48">
        <f>ROUND($U$19+$T$19,2)</f>
        <v>0</v>
      </c>
      <c r="W19" s="20">
        <f>ROUND($Q$19*$T$19,2)</f>
        <v>0</v>
      </c>
      <c r="X19" s="20">
        <f>ROUND($S$19*$U$19,2)</f>
        <v>0</v>
      </c>
      <c r="Y19" s="20">
        <f>ROUND($X$19+$W$19,2)</f>
        <v>0</v>
      </c>
      <c r="Z19" s="20"/>
      <c r="AA19" s="57"/>
    </row>
    <row r="20" spans="1:27" s="1" customFormat="1" ht="11.1" customHeight="1" outlineLevel="7" x14ac:dyDescent="0.2">
      <c r="A20" s="21"/>
      <c r="B20" s="71" t="s">
        <v>68</v>
      </c>
      <c r="C20" s="22" t="s">
        <v>69</v>
      </c>
      <c r="D20" s="22"/>
      <c r="E20" s="22"/>
      <c r="F20" s="22"/>
      <c r="G20" s="22"/>
      <c r="H20" s="23">
        <v>0.48</v>
      </c>
      <c r="I20" s="23">
        <v>0.81</v>
      </c>
      <c r="J20" s="23">
        <v>0.77</v>
      </c>
      <c r="K20" s="23">
        <v>0.81</v>
      </c>
      <c r="L20" s="23">
        <v>0.95</v>
      </c>
      <c r="M20" s="23">
        <v>0.77</v>
      </c>
      <c r="N20" s="23">
        <v>0.81</v>
      </c>
      <c r="O20" s="23">
        <v>0.81</v>
      </c>
      <c r="P20" s="23">
        <v>0.92</v>
      </c>
      <c r="Q20" s="23">
        <f>$H$20+$I$20+$J$20+$K$20+$L$20+$M$20+$N$20+$O$20+$P$20</f>
        <v>7.1300000000000008</v>
      </c>
      <c r="R20" s="25">
        <v>1.02</v>
      </c>
      <c r="S20" s="24">
        <f>ROUND($Q$20*$R$20,3)</f>
        <v>7.2729999999999997</v>
      </c>
      <c r="T20" s="51"/>
      <c r="U20" s="63"/>
      <c r="V20" s="49">
        <f>ROUND($U$20+$T$20,2)</f>
        <v>0</v>
      </c>
      <c r="W20" s="24">
        <f>ROUND($Q$20*$T$20,2)</f>
        <v>0</v>
      </c>
      <c r="X20" s="24">
        <f>ROUND($S$20*$U$20,2)</f>
        <v>0</v>
      </c>
      <c r="Y20" s="24">
        <f>ROUND($X$20+$W$20,2)</f>
        <v>0</v>
      </c>
      <c r="Z20" s="26" t="s">
        <v>70</v>
      </c>
      <c r="AA20" s="58"/>
    </row>
    <row r="21" spans="1:27" s="1" customFormat="1" ht="11.1" customHeight="1" outlineLevel="7" x14ac:dyDescent="0.2">
      <c r="A21" s="21"/>
      <c r="B21" s="71" t="s">
        <v>71</v>
      </c>
      <c r="C21" s="22" t="s">
        <v>66</v>
      </c>
      <c r="D21" s="22"/>
      <c r="E21" s="22"/>
      <c r="F21" s="22"/>
      <c r="G21" s="22"/>
      <c r="H21" s="23">
        <v>26</v>
      </c>
      <c r="I21" s="23">
        <v>44</v>
      </c>
      <c r="J21" s="23">
        <v>42</v>
      </c>
      <c r="K21" s="23">
        <v>44</v>
      </c>
      <c r="L21" s="23">
        <v>52</v>
      </c>
      <c r="M21" s="23">
        <v>42</v>
      </c>
      <c r="N21" s="23">
        <v>44</v>
      </c>
      <c r="O21" s="23">
        <v>44</v>
      </c>
      <c r="P21" s="23">
        <v>50</v>
      </c>
      <c r="Q21" s="23">
        <f>$H$21+$I$21+$J$21+$K$21+$L$21+$M$21+$N$21+$O$21+$P$21</f>
        <v>388</v>
      </c>
      <c r="R21" s="27">
        <v>1</v>
      </c>
      <c r="S21" s="24">
        <f>ROUND($Q$21*$R$21,3)</f>
        <v>388</v>
      </c>
      <c r="T21" s="51"/>
      <c r="U21" s="64"/>
      <c r="V21" s="25">
        <f>ROUND($U$21+$T$21,2)</f>
        <v>0</v>
      </c>
      <c r="W21" s="24">
        <f>ROUND($Q$21*$T$21,2)</f>
        <v>0</v>
      </c>
      <c r="X21" s="24">
        <f>ROUND($S$21*$U$21,2)</f>
        <v>0</v>
      </c>
      <c r="Y21" s="24">
        <f>ROUND($X$21+$W$21,2)</f>
        <v>0</v>
      </c>
      <c r="Z21" s="26" t="s">
        <v>72</v>
      </c>
      <c r="AA21" s="58"/>
    </row>
    <row r="22" spans="1:27" s="1" customFormat="1" ht="33" customHeight="1" outlineLevel="7" x14ac:dyDescent="0.2">
      <c r="A22" s="21"/>
      <c r="B22" s="71" t="s">
        <v>73</v>
      </c>
      <c r="C22" s="22" t="s">
        <v>74</v>
      </c>
      <c r="D22" s="22"/>
      <c r="E22" s="22"/>
      <c r="F22" s="22"/>
      <c r="G22" s="22"/>
      <c r="H22" s="23">
        <v>0.115</v>
      </c>
      <c r="I22" s="23">
        <v>0.19500000000000001</v>
      </c>
      <c r="J22" s="23">
        <v>0.186</v>
      </c>
      <c r="K22" s="23">
        <v>0.19500000000000001</v>
      </c>
      <c r="L22" s="23">
        <v>0.23100000000000001</v>
      </c>
      <c r="M22" s="23">
        <v>0.187</v>
      </c>
      <c r="N22" s="23">
        <v>0.19500000000000001</v>
      </c>
      <c r="O22" s="23">
        <v>0.19500000000000001</v>
      </c>
      <c r="P22" s="23">
        <v>0.222</v>
      </c>
      <c r="Q22" s="23">
        <f>$H$22+$I$22+$J$22+$K$22+$L$22+$M$22+$N$22+$O$22+$P$22</f>
        <v>1.7210000000000001</v>
      </c>
      <c r="R22" s="25">
        <v>1.03</v>
      </c>
      <c r="S22" s="24">
        <f>ROUND($Q$22*$R$22,3)</f>
        <v>1.7729999999999999</v>
      </c>
      <c r="T22" s="51"/>
      <c r="U22" s="63"/>
      <c r="V22" s="49">
        <f>ROUND($U$22+$T$22,2)</f>
        <v>0</v>
      </c>
      <c r="W22" s="24">
        <f>ROUND($Q$22*$T$22,2)</f>
        <v>0</v>
      </c>
      <c r="X22" s="24">
        <f>ROUND($S$22*$U$22,2)</f>
        <v>0</v>
      </c>
      <c r="Y22" s="24">
        <f>ROUND($X$22+$W$22,2)</f>
        <v>0</v>
      </c>
      <c r="Z22" s="26" t="s">
        <v>75</v>
      </c>
      <c r="AA22" s="58"/>
    </row>
    <row r="23" spans="1:27" s="1" customFormat="1" ht="11.1" customHeight="1" outlineLevel="7" x14ac:dyDescent="0.2">
      <c r="A23" s="21"/>
      <c r="B23" s="71" t="s">
        <v>76</v>
      </c>
      <c r="C23" s="22" t="s">
        <v>77</v>
      </c>
      <c r="D23" s="22"/>
      <c r="E23" s="22"/>
      <c r="F23" s="22"/>
      <c r="G23" s="22"/>
      <c r="H23" s="23">
        <v>1.82</v>
      </c>
      <c r="I23" s="23">
        <v>3.08</v>
      </c>
      <c r="J23" s="23">
        <v>2.94</v>
      </c>
      <c r="K23" s="23">
        <v>3.08</v>
      </c>
      <c r="L23" s="23">
        <v>3.64</v>
      </c>
      <c r="M23" s="23">
        <v>2.94</v>
      </c>
      <c r="N23" s="23">
        <v>3.08</v>
      </c>
      <c r="O23" s="23">
        <v>3.08</v>
      </c>
      <c r="P23" s="23">
        <v>3.5</v>
      </c>
      <c r="Q23" s="23">
        <f>$H$23+$I$23+$J$23+$K$23+$L$23+$M$23+$N$23+$O$23+$P$23</f>
        <v>27.159999999999997</v>
      </c>
      <c r="R23" s="25">
        <v>1.05</v>
      </c>
      <c r="S23" s="24">
        <f>ROUND($Q$23*$R$23,3)</f>
        <v>28.518000000000001</v>
      </c>
      <c r="T23" s="51"/>
      <c r="U23" s="64"/>
      <c r="V23" s="25">
        <f>ROUND($U$23+$T$23,2)</f>
        <v>0</v>
      </c>
      <c r="W23" s="24">
        <f>ROUND($Q$23*$T$23,2)</f>
        <v>0</v>
      </c>
      <c r="X23" s="24">
        <f>ROUND($S$23*$U$23,2)</f>
        <v>0</v>
      </c>
      <c r="Y23" s="24">
        <f>ROUND($X$23+$W$23,2)</f>
        <v>0</v>
      </c>
      <c r="Z23" s="26" t="s">
        <v>78</v>
      </c>
      <c r="AA23" s="58"/>
    </row>
    <row r="24" spans="1:27" s="10" customFormat="1" ht="83.1" customHeight="1" outlineLevel="6" x14ac:dyDescent="0.15">
      <c r="A24" s="11">
        <v>2</v>
      </c>
      <c r="B24" s="69" t="s">
        <v>79</v>
      </c>
      <c r="C24" s="12" t="s">
        <v>80</v>
      </c>
      <c r="D24" s="12"/>
      <c r="E24" s="12"/>
      <c r="F24" s="12"/>
      <c r="G24" s="12"/>
      <c r="H24" s="13">
        <v>38.698</v>
      </c>
      <c r="I24" s="13">
        <v>67.790000000000006</v>
      </c>
      <c r="J24" s="13">
        <v>63.26</v>
      </c>
      <c r="K24" s="13">
        <v>60.518999999999998</v>
      </c>
      <c r="L24" s="13">
        <v>78.33</v>
      </c>
      <c r="M24" s="13">
        <v>64.56</v>
      </c>
      <c r="N24" s="13">
        <v>67.86</v>
      </c>
      <c r="O24" s="13">
        <v>67.64</v>
      </c>
      <c r="P24" s="13">
        <v>74.31</v>
      </c>
      <c r="Q24" s="13">
        <v>582.96699999999998</v>
      </c>
      <c r="R24" s="14"/>
      <c r="S24" s="14">
        <f>$S$25</f>
        <v>582.96699999999998</v>
      </c>
      <c r="T24" s="60"/>
      <c r="U24" s="60"/>
      <c r="V24" s="14">
        <f>ROUND($Y$24/$S$24,2)</f>
        <v>0</v>
      </c>
      <c r="W24" s="14">
        <f>ROUND($W$25+$W$26+$W$27,2)</f>
        <v>0</v>
      </c>
      <c r="X24" s="14">
        <f>ROUND($X$25+$X$26+$X$27,2)</f>
        <v>0</v>
      </c>
      <c r="Y24" s="14">
        <f>ROUND($Y$25+$Y$26+$Y$27,2)</f>
        <v>0</v>
      </c>
      <c r="Z24" s="15" t="s">
        <v>81</v>
      </c>
      <c r="AA24" s="56"/>
    </row>
    <row r="25" spans="1:27" s="16" customFormat="1" ht="11.1" customHeight="1" outlineLevel="7" x14ac:dyDescent="0.2">
      <c r="A25" s="17"/>
      <c r="B25" s="70" t="s">
        <v>30</v>
      </c>
      <c r="C25" s="18" t="s">
        <v>80</v>
      </c>
      <c r="D25" s="18"/>
      <c r="E25" s="18"/>
      <c r="F25" s="18"/>
      <c r="G25" s="18"/>
      <c r="H25" s="19">
        <v>38.698</v>
      </c>
      <c r="I25" s="19">
        <v>67.790000000000006</v>
      </c>
      <c r="J25" s="19">
        <v>63.26</v>
      </c>
      <c r="K25" s="19">
        <v>60.518999999999998</v>
      </c>
      <c r="L25" s="19">
        <v>78.33</v>
      </c>
      <c r="M25" s="19">
        <v>64.56</v>
      </c>
      <c r="N25" s="19">
        <v>67.86</v>
      </c>
      <c r="O25" s="19">
        <v>67.64</v>
      </c>
      <c r="P25" s="19">
        <v>74.31</v>
      </c>
      <c r="Q25" s="19">
        <f>$H$25+$I$25+$J$25+$K$25+$L$25+$M$25+$N$25+$O$25+$P$25</f>
        <v>582.96699999999998</v>
      </c>
      <c r="R25" s="19">
        <v>1</v>
      </c>
      <c r="S25" s="20">
        <f>ROUND($Q$25*$R$25,3)</f>
        <v>582.96699999999998</v>
      </c>
      <c r="T25" s="65"/>
      <c r="U25" s="62"/>
      <c r="V25" s="50">
        <f>ROUND($U$25+$T$25,2)</f>
        <v>0</v>
      </c>
      <c r="W25" s="20">
        <f>ROUND($Q$25*$T$25,2)</f>
        <v>0</v>
      </c>
      <c r="X25" s="20">
        <f>ROUND($S$25*$U$25,2)</f>
        <v>0</v>
      </c>
      <c r="Y25" s="20">
        <f>ROUND($X$25+$W$25,2)</f>
        <v>0</v>
      </c>
      <c r="Z25" s="20"/>
      <c r="AA25" s="57"/>
    </row>
    <row r="26" spans="1:27" s="1" customFormat="1" ht="33" customHeight="1" outlineLevel="7" x14ac:dyDescent="0.2">
      <c r="A26" s="21"/>
      <c r="B26" s="71" t="s">
        <v>82</v>
      </c>
      <c r="C26" s="22" t="s">
        <v>80</v>
      </c>
      <c r="D26" s="22"/>
      <c r="E26" s="22"/>
      <c r="F26" s="22"/>
      <c r="G26" s="22"/>
      <c r="H26" s="23">
        <v>290</v>
      </c>
      <c r="I26" s="23">
        <v>508</v>
      </c>
      <c r="J26" s="23">
        <v>474</v>
      </c>
      <c r="K26" s="23">
        <v>454</v>
      </c>
      <c r="L26" s="23">
        <v>587</v>
      </c>
      <c r="M26" s="23">
        <v>484</v>
      </c>
      <c r="N26" s="23">
        <v>509</v>
      </c>
      <c r="O26" s="23">
        <v>507</v>
      </c>
      <c r="P26" s="23">
        <v>557</v>
      </c>
      <c r="Q26" s="23">
        <f>$H$26+$I$26+$J$26+$K$26+$L$26+$M$26+$N$26+$O$26+$P$26</f>
        <v>4370</v>
      </c>
      <c r="R26" s="27">
        <v>1</v>
      </c>
      <c r="S26" s="24">
        <f>ROUND($Q$26*$R$26,3)</f>
        <v>4370</v>
      </c>
      <c r="T26" s="51"/>
      <c r="U26" s="64"/>
      <c r="V26" s="25">
        <f>ROUND($U$26+$T$26,2)</f>
        <v>0</v>
      </c>
      <c r="W26" s="24">
        <f>ROUND($Q$26*$T$26,2)</f>
        <v>0</v>
      </c>
      <c r="X26" s="24">
        <f>ROUND($S$26*$U$26,2)</f>
        <v>0</v>
      </c>
      <c r="Y26" s="24">
        <f>ROUND($X$26+$W$26,2)</f>
        <v>0</v>
      </c>
      <c r="Z26" s="26" t="s">
        <v>83</v>
      </c>
      <c r="AA26" s="58"/>
    </row>
    <row r="27" spans="1:27" s="1" customFormat="1" ht="33" customHeight="1" outlineLevel="7" x14ac:dyDescent="0.2">
      <c r="A27" s="21"/>
      <c r="B27" s="71" t="s">
        <v>84</v>
      </c>
      <c r="C27" s="22" t="s">
        <v>74</v>
      </c>
      <c r="D27" s="22"/>
      <c r="E27" s="22"/>
      <c r="F27" s="22"/>
      <c r="G27" s="22"/>
      <c r="H27" s="23">
        <v>0.10100000000000001</v>
      </c>
      <c r="I27" s="23">
        <v>0.17799999999999999</v>
      </c>
      <c r="J27" s="23">
        <v>0.16600000000000001</v>
      </c>
      <c r="K27" s="23">
        <v>0.159</v>
      </c>
      <c r="L27" s="23">
        <v>0.20499999999999999</v>
      </c>
      <c r="M27" s="23">
        <v>0.16900000000000001</v>
      </c>
      <c r="N27" s="23">
        <v>0.17799999999999999</v>
      </c>
      <c r="O27" s="23">
        <v>0.17799999999999999</v>
      </c>
      <c r="P27" s="23">
        <v>0.19500000000000001</v>
      </c>
      <c r="Q27" s="23">
        <f>$H$27+$I$27+$J$27+$K$27+$L$27+$M$27+$N$27+$O$27+$P$27</f>
        <v>1.5290000000000001</v>
      </c>
      <c r="R27" s="25">
        <v>1.03</v>
      </c>
      <c r="S27" s="24">
        <f>ROUND($Q$27*$R$27,3)</f>
        <v>1.575</v>
      </c>
      <c r="T27" s="51"/>
      <c r="U27" s="63"/>
      <c r="V27" s="49">
        <f>ROUND($U$27+$T$27,2)</f>
        <v>0</v>
      </c>
      <c r="W27" s="24">
        <f>ROUND($Q$27*$T$27,2)</f>
        <v>0</v>
      </c>
      <c r="X27" s="24">
        <f>ROUND($S$27*$U$27,2)</f>
        <v>0</v>
      </c>
      <c r="Y27" s="24">
        <f>ROUND($X$27+$W$27,2)</f>
        <v>0</v>
      </c>
      <c r="Z27" s="26" t="s">
        <v>85</v>
      </c>
      <c r="AA27" s="58"/>
    </row>
    <row r="28" spans="1:27" s="4" customFormat="1" ht="12" customHeight="1" x14ac:dyDescent="0.2">
      <c r="A28" s="28"/>
      <c r="B28" s="72" t="s">
        <v>86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66"/>
      <c r="U28" s="66"/>
      <c r="V28" s="29"/>
      <c r="W28" s="30"/>
      <c r="X28" s="30"/>
      <c r="Y28" s="30">
        <f>ROUND($Y$13,2)</f>
        <v>0</v>
      </c>
      <c r="Z28" s="30"/>
      <c r="AA28" s="59"/>
    </row>
    <row r="29" spans="1:27" s="1" customFormat="1" ht="11.1" customHeight="1" x14ac:dyDescent="0.2">
      <c r="A29" s="31"/>
      <c r="B29" s="73" t="s">
        <v>87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52"/>
      <c r="U29" s="52"/>
      <c r="V29" s="32"/>
      <c r="W29" s="32"/>
      <c r="Y29" s="24"/>
      <c r="Z29" s="24"/>
      <c r="AA29" s="53"/>
    </row>
    <row r="30" spans="1:27" s="16" customFormat="1" ht="11.1" customHeight="1" x14ac:dyDescent="0.2">
      <c r="A30" s="33"/>
      <c r="B30" s="74" t="s">
        <v>88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67"/>
      <c r="U30" s="67"/>
      <c r="V30" s="34"/>
      <c r="W30" s="34"/>
      <c r="X30" s="34"/>
      <c r="Y30" s="35">
        <f>ROUND($X$13,2)</f>
        <v>0</v>
      </c>
      <c r="Z30" s="36"/>
      <c r="AA30" s="57"/>
    </row>
    <row r="31" spans="1:27" s="16" customFormat="1" ht="11.1" customHeight="1" x14ac:dyDescent="0.2">
      <c r="A31" s="33"/>
      <c r="B31" s="74" t="s">
        <v>89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67"/>
      <c r="U31" s="67"/>
      <c r="V31" s="34"/>
      <c r="W31" s="34"/>
      <c r="X31" s="34"/>
      <c r="Y31" s="37">
        <f>ROUND($W$13,2)</f>
        <v>0</v>
      </c>
      <c r="Z31" s="20"/>
      <c r="AA31" s="57"/>
    </row>
    <row r="32" spans="1:27" s="16" customFormat="1" ht="11.1" customHeight="1" x14ac:dyDescent="0.2">
      <c r="A32" s="33"/>
      <c r="B32" s="74" t="s">
        <v>90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67"/>
      <c r="U32" s="67"/>
      <c r="V32" s="34"/>
      <c r="W32" s="34"/>
      <c r="X32" s="34"/>
      <c r="Y32" s="37">
        <f>ROUND(($Y$28)*0.166666666666666,2)</f>
        <v>0</v>
      </c>
      <c r="Z32" s="20"/>
      <c r="AA32" s="57"/>
    </row>
    <row r="33" spans="1:27" s="1" customFormat="1" ht="44.1" customHeight="1" x14ac:dyDescent="0.2">
      <c r="A33" s="32"/>
      <c r="B33" s="75" t="s">
        <v>91</v>
      </c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52"/>
      <c r="U33" s="52"/>
      <c r="V33" s="32"/>
      <c r="W33" s="34">
        <f>ROUND($W$34+$W$35+$W$36+$W$37+$W$38+$W$39+$W$40+$W$41+$W$42+$W$43+$W$44+$W$45,2)</f>
        <v>0</v>
      </c>
      <c r="X33" s="34">
        <f>ROUND($X$34+$X$35+$X$36+$X$37+$X$38+$X$39+$X$40+$X$41+$X$42+$X$43+$X$44+$X$45,2)</f>
        <v>0</v>
      </c>
      <c r="Y33" s="34">
        <f>ROUND($Y$34+$Y$35+$Y$36+$Y$37+$Y$38+$Y$39+$Y$40+$Y$41+$Y$42+$Y$43+$Y$44+$Y$45,2)</f>
        <v>0</v>
      </c>
      <c r="Z33" s="32"/>
      <c r="AA33" s="52"/>
    </row>
    <row r="34" spans="1:27" s="1" customFormat="1" ht="11.1" customHeight="1" x14ac:dyDescent="0.2">
      <c r="A34" s="51"/>
      <c r="B34" s="51"/>
      <c r="C34" s="51"/>
      <c r="D34" s="52"/>
      <c r="E34" s="52"/>
      <c r="F34" s="52"/>
      <c r="G34" s="52"/>
      <c r="H34" s="51"/>
      <c r="I34" s="51"/>
      <c r="J34" s="51"/>
      <c r="K34" s="51"/>
      <c r="L34" s="51"/>
      <c r="M34" s="51"/>
      <c r="N34" s="51"/>
      <c r="O34" s="51"/>
      <c r="P34" s="51"/>
      <c r="Q34" s="53">
        <f>$F$34+$G$34+$H$34+$I$34+$J$34+$K$34+$L$34+$M$34+$N$34+$O$34+$P$34</f>
        <v>0</v>
      </c>
      <c r="R34" s="54">
        <v>1</v>
      </c>
      <c r="S34" s="53">
        <f>ROUND($Q$34*$R$34,3)</f>
        <v>0</v>
      </c>
      <c r="T34" s="51"/>
      <c r="U34" s="51"/>
      <c r="V34" s="53">
        <f>ROUND($U$34+$T$34,2)</f>
        <v>0</v>
      </c>
      <c r="W34" s="53">
        <f>ROUND($Q$34*$T$34,2)</f>
        <v>0</v>
      </c>
      <c r="X34" s="53">
        <f>ROUND($S$34*$U$34,2)</f>
        <v>0</v>
      </c>
      <c r="Y34" s="53">
        <f>ROUND($X$34+$W$34,2)</f>
        <v>0</v>
      </c>
      <c r="Z34" s="52"/>
      <c r="AA34" s="51"/>
    </row>
    <row r="35" spans="1:27" s="1" customFormat="1" ht="11.1" customHeight="1" x14ac:dyDescent="0.2">
      <c r="A35" s="51"/>
      <c r="B35" s="51"/>
      <c r="C35" s="51"/>
      <c r="D35" s="52"/>
      <c r="E35" s="52"/>
      <c r="F35" s="52"/>
      <c r="G35" s="52"/>
      <c r="H35" s="51"/>
      <c r="I35" s="51"/>
      <c r="J35" s="51"/>
      <c r="K35" s="51"/>
      <c r="L35" s="51"/>
      <c r="M35" s="51"/>
      <c r="N35" s="51"/>
      <c r="O35" s="51"/>
      <c r="P35" s="51"/>
      <c r="Q35" s="53">
        <f>$F$35+$G$35+$H$35+$I$35+$J$35+$K$35+$L$35+$M$35+$N$35+$O$35+$P$35</f>
        <v>0</v>
      </c>
      <c r="R35" s="54">
        <v>1</v>
      </c>
      <c r="S35" s="53">
        <f>ROUND($Q$35*$R$35,3)</f>
        <v>0</v>
      </c>
      <c r="T35" s="51"/>
      <c r="U35" s="51"/>
      <c r="V35" s="53">
        <f>ROUND($U$35+$T$35,2)</f>
        <v>0</v>
      </c>
      <c r="W35" s="53">
        <f>ROUND($Q$35*$T$35,2)</f>
        <v>0</v>
      </c>
      <c r="X35" s="53">
        <f>ROUND($S$35*$U$35,2)</f>
        <v>0</v>
      </c>
      <c r="Y35" s="53">
        <f>ROUND($X$35+$W$35,2)</f>
        <v>0</v>
      </c>
      <c r="Z35" s="52"/>
      <c r="AA35" s="51"/>
    </row>
    <row r="36" spans="1:27" s="1" customFormat="1" ht="11.1" customHeight="1" x14ac:dyDescent="0.2">
      <c r="A36" s="51"/>
      <c r="B36" s="51"/>
      <c r="C36" s="51"/>
      <c r="D36" s="52"/>
      <c r="E36" s="52"/>
      <c r="F36" s="52"/>
      <c r="G36" s="52"/>
      <c r="H36" s="51"/>
      <c r="I36" s="51"/>
      <c r="J36" s="51"/>
      <c r="K36" s="51"/>
      <c r="L36" s="51"/>
      <c r="M36" s="51"/>
      <c r="N36" s="51"/>
      <c r="O36" s="51"/>
      <c r="P36" s="51"/>
      <c r="Q36" s="53">
        <f>$F$36+$G$36+$H$36+$I$36+$J$36+$K$36+$L$36+$M$36+$N$36+$O$36+$P$36</f>
        <v>0</v>
      </c>
      <c r="R36" s="54">
        <v>1</v>
      </c>
      <c r="S36" s="53">
        <f>ROUND($Q$36*$R$36,3)</f>
        <v>0</v>
      </c>
      <c r="T36" s="51"/>
      <c r="U36" s="51"/>
      <c r="V36" s="53">
        <f>ROUND($U$36+$T$36,2)</f>
        <v>0</v>
      </c>
      <c r="W36" s="53">
        <f>ROUND($Q$36*$T$36,2)</f>
        <v>0</v>
      </c>
      <c r="X36" s="53">
        <f>ROUND($S$36*$U$36,2)</f>
        <v>0</v>
      </c>
      <c r="Y36" s="53">
        <f>ROUND($X$36+$W$36,2)</f>
        <v>0</v>
      </c>
      <c r="Z36" s="52"/>
      <c r="AA36" s="51"/>
    </row>
    <row r="37" spans="1:27" s="1" customFormat="1" ht="11.1" customHeight="1" x14ac:dyDescent="0.2">
      <c r="A37" s="51"/>
      <c r="B37" s="51"/>
      <c r="C37" s="51"/>
      <c r="D37" s="52"/>
      <c r="E37" s="52"/>
      <c r="F37" s="52"/>
      <c r="G37" s="52"/>
      <c r="H37" s="51"/>
      <c r="I37" s="51"/>
      <c r="J37" s="51"/>
      <c r="K37" s="51"/>
      <c r="L37" s="51"/>
      <c r="M37" s="51"/>
      <c r="N37" s="51"/>
      <c r="O37" s="51"/>
      <c r="P37" s="51"/>
      <c r="Q37" s="53">
        <f>$F$37+$G$37+$H$37+$I$37+$J$37+$K$37+$L$37+$M$37+$N$37+$O$37+$P$37</f>
        <v>0</v>
      </c>
      <c r="R37" s="54">
        <v>1</v>
      </c>
      <c r="S37" s="53">
        <f>ROUND($Q$37*$R$37,3)</f>
        <v>0</v>
      </c>
      <c r="T37" s="51"/>
      <c r="U37" s="51"/>
      <c r="V37" s="53">
        <f>ROUND($U$37+$T$37,2)</f>
        <v>0</v>
      </c>
      <c r="W37" s="53">
        <f>ROUND($Q$37*$T$37,2)</f>
        <v>0</v>
      </c>
      <c r="X37" s="53">
        <f>ROUND($S$37*$U$37,2)</f>
        <v>0</v>
      </c>
      <c r="Y37" s="53">
        <f>ROUND($X$37+$W$37,2)</f>
        <v>0</v>
      </c>
      <c r="Z37" s="52"/>
      <c r="AA37" s="51"/>
    </row>
    <row r="38" spans="1:27" s="1" customFormat="1" ht="11.1" customHeight="1" x14ac:dyDescent="0.2">
      <c r="A38" s="51"/>
      <c r="B38" s="51"/>
      <c r="C38" s="51"/>
      <c r="D38" s="52"/>
      <c r="E38" s="52"/>
      <c r="F38" s="52"/>
      <c r="G38" s="52"/>
      <c r="H38" s="51"/>
      <c r="I38" s="51"/>
      <c r="J38" s="51"/>
      <c r="K38" s="51"/>
      <c r="L38" s="51"/>
      <c r="M38" s="51"/>
      <c r="N38" s="51"/>
      <c r="O38" s="51"/>
      <c r="P38" s="51"/>
      <c r="Q38" s="53">
        <f>$F$38+$G$38+$H$38+$I$38+$J$38+$K$38+$L$38+$M$38+$N$38+$O$38+$P$38</f>
        <v>0</v>
      </c>
      <c r="R38" s="54">
        <v>1</v>
      </c>
      <c r="S38" s="53">
        <f>ROUND($Q$38*$R$38,3)</f>
        <v>0</v>
      </c>
      <c r="T38" s="51"/>
      <c r="U38" s="51"/>
      <c r="V38" s="53">
        <f>ROUND($U$38+$T$38,2)</f>
        <v>0</v>
      </c>
      <c r="W38" s="53">
        <f>ROUND($Q$38*$T$38,2)</f>
        <v>0</v>
      </c>
      <c r="X38" s="53">
        <f>ROUND($S$38*$U$38,2)</f>
        <v>0</v>
      </c>
      <c r="Y38" s="53">
        <f>ROUND($X$38+$W$38,2)</f>
        <v>0</v>
      </c>
      <c r="Z38" s="52"/>
      <c r="AA38" s="51"/>
    </row>
    <row r="39" spans="1:27" s="1" customFormat="1" ht="11.1" customHeight="1" x14ac:dyDescent="0.2">
      <c r="A39" s="51"/>
      <c r="B39" s="51"/>
      <c r="C39" s="51"/>
      <c r="D39" s="52"/>
      <c r="E39" s="52"/>
      <c r="F39" s="52"/>
      <c r="G39" s="52"/>
      <c r="H39" s="51"/>
      <c r="I39" s="51"/>
      <c r="J39" s="51"/>
      <c r="K39" s="51"/>
      <c r="L39" s="51"/>
      <c r="M39" s="51"/>
      <c r="N39" s="51"/>
      <c r="O39" s="51"/>
      <c r="P39" s="51"/>
      <c r="Q39" s="53">
        <f>$F$39+$G$39+$H$39+$I$39+$J$39+$K$39+$L$39+$M$39+$N$39+$O$39+$P$39</f>
        <v>0</v>
      </c>
      <c r="R39" s="54">
        <v>1</v>
      </c>
      <c r="S39" s="53">
        <f>ROUND($Q$39*$R$39,3)</f>
        <v>0</v>
      </c>
      <c r="T39" s="51"/>
      <c r="U39" s="51"/>
      <c r="V39" s="53">
        <f>ROUND($U$39+$T$39,2)</f>
        <v>0</v>
      </c>
      <c r="W39" s="53">
        <f>ROUND($Q$39*$T$39,2)</f>
        <v>0</v>
      </c>
      <c r="X39" s="53">
        <f>ROUND($S$39*$U$39,2)</f>
        <v>0</v>
      </c>
      <c r="Y39" s="53">
        <f>ROUND($X$39+$W$39,2)</f>
        <v>0</v>
      </c>
      <c r="Z39" s="52"/>
      <c r="AA39" s="51"/>
    </row>
    <row r="40" spans="1:27" s="1" customFormat="1" ht="11.1" customHeight="1" x14ac:dyDescent="0.2">
      <c r="A40" s="51"/>
      <c r="B40" s="51"/>
      <c r="C40" s="51"/>
      <c r="D40" s="52"/>
      <c r="E40" s="52"/>
      <c r="F40" s="52"/>
      <c r="G40" s="52"/>
      <c r="H40" s="51"/>
      <c r="I40" s="51"/>
      <c r="J40" s="51"/>
      <c r="K40" s="51"/>
      <c r="L40" s="51"/>
      <c r="M40" s="51"/>
      <c r="N40" s="51"/>
      <c r="O40" s="51"/>
      <c r="P40" s="51"/>
      <c r="Q40" s="53">
        <f>$F$40+$G$40+$H$40+$I$40+$J$40+$K$40+$L$40+$M$40+$N$40+$O$40+$P$40</f>
        <v>0</v>
      </c>
      <c r="R40" s="54">
        <v>1</v>
      </c>
      <c r="S40" s="53">
        <f>ROUND($Q$40*$R$40,3)</f>
        <v>0</v>
      </c>
      <c r="T40" s="51"/>
      <c r="U40" s="51"/>
      <c r="V40" s="53">
        <f>ROUND($U$40+$T$40,2)</f>
        <v>0</v>
      </c>
      <c r="W40" s="53">
        <f>ROUND($Q$40*$T$40,2)</f>
        <v>0</v>
      </c>
      <c r="X40" s="53">
        <f>ROUND($S$40*$U$40,2)</f>
        <v>0</v>
      </c>
      <c r="Y40" s="53">
        <f>ROUND($X$40+$W$40,2)</f>
        <v>0</v>
      </c>
      <c r="Z40" s="52"/>
      <c r="AA40" s="51"/>
    </row>
    <row r="41" spans="1:27" s="1" customFormat="1" ht="11.1" customHeight="1" x14ac:dyDescent="0.2">
      <c r="A41" s="51"/>
      <c r="B41" s="51"/>
      <c r="C41" s="51"/>
      <c r="D41" s="52"/>
      <c r="E41" s="52"/>
      <c r="F41" s="52"/>
      <c r="G41" s="52"/>
      <c r="H41" s="51"/>
      <c r="I41" s="51"/>
      <c r="J41" s="51"/>
      <c r="K41" s="51"/>
      <c r="L41" s="51"/>
      <c r="M41" s="51"/>
      <c r="N41" s="51"/>
      <c r="O41" s="51"/>
      <c r="P41" s="51"/>
      <c r="Q41" s="53">
        <f>$F$41+$G$41+$H$41+$I$41+$J$41+$K$41+$L$41+$M$41+$N$41+$O$41+$P$41</f>
        <v>0</v>
      </c>
      <c r="R41" s="54">
        <v>1</v>
      </c>
      <c r="S41" s="53">
        <f>ROUND($Q$41*$R$41,3)</f>
        <v>0</v>
      </c>
      <c r="T41" s="51"/>
      <c r="U41" s="51"/>
      <c r="V41" s="53">
        <f>ROUND($U$41+$T$41,2)</f>
        <v>0</v>
      </c>
      <c r="W41" s="53">
        <f>ROUND($Q$41*$T$41,2)</f>
        <v>0</v>
      </c>
      <c r="X41" s="53">
        <f>ROUND($S$41*$U$41,2)</f>
        <v>0</v>
      </c>
      <c r="Y41" s="53">
        <f>ROUND($X$41+$W$41,2)</f>
        <v>0</v>
      </c>
      <c r="Z41" s="52"/>
      <c r="AA41" s="51"/>
    </row>
    <row r="42" spans="1:27" s="1" customFormat="1" ht="11.1" customHeight="1" x14ac:dyDescent="0.2">
      <c r="A42" s="51"/>
      <c r="B42" s="51"/>
      <c r="C42" s="51"/>
      <c r="D42" s="52"/>
      <c r="E42" s="52"/>
      <c r="F42" s="52"/>
      <c r="G42" s="52"/>
      <c r="H42" s="51"/>
      <c r="I42" s="51"/>
      <c r="J42" s="51"/>
      <c r="K42" s="51"/>
      <c r="L42" s="51"/>
      <c r="M42" s="51"/>
      <c r="N42" s="51"/>
      <c r="O42" s="51"/>
      <c r="P42" s="51"/>
      <c r="Q42" s="53">
        <f>$F$42+$G$42+$H$42+$I$42+$J$42+$K$42+$L$42+$M$42+$N$42+$O$42+$P$42</f>
        <v>0</v>
      </c>
      <c r="R42" s="54">
        <v>1</v>
      </c>
      <c r="S42" s="53">
        <f>ROUND($Q$42*$R$42,3)</f>
        <v>0</v>
      </c>
      <c r="T42" s="51"/>
      <c r="U42" s="51"/>
      <c r="V42" s="53">
        <f>ROUND($U$42+$T$42,2)</f>
        <v>0</v>
      </c>
      <c r="W42" s="53">
        <f>ROUND($Q$42*$T$42,2)</f>
        <v>0</v>
      </c>
      <c r="X42" s="53">
        <f>ROUND($S$42*$U$42,2)</f>
        <v>0</v>
      </c>
      <c r="Y42" s="53">
        <f>ROUND($X$42+$W$42,2)</f>
        <v>0</v>
      </c>
      <c r="Z42" s="52"/>
      <c r="AA42" s="51"/>
    </row>
    <row r="43" spans="1:27" s="1" customFormat="1" ht="11.1" customHeight="1" x14ac:dyDescent="0.2">
      <c r="A43" s="51"/>
      <c r="B43" s="51"/>
      <c r="C43" s="51"/>
      <c r="D43" s="52"/>
      <c r="E43" s="52"/>
      <c r="F43" s="52"/>
      <c r="G43" s="52"/>
      <c r="H43" s="51"/>
      <c r="I43" s="51"/>
      <c r="J43" s="51"/>
      <c r="K43" s="51"/>
      <c r="L43" s="51"/>
      <c r="M43" s="51"/>
      <c r="N43" s="51"/>
      <c r="O43" s="51"/>
      <c r="P43" s="51"/>
      <c r="Q43" s="53">
        <f>$F$43+$G$43+$H$43+$I$43+$J$43+$K$43+$L$43+$M$43+$N$43+$O$43+$P$43</f>
        <v>0</v>
      </c>
      <c r="R43" s="54">
        <v>1</v>
      </c>
      <c r="S43" s="53">
        <f>ROUND($Q$43*$R$43,3)</f>
        <v>0</v>
      </c>
      <c r="T43" s="51"/>
      <c r="U43" s="51"/>
      <c r="V43" s="53">
        <f>ROUND($U$43+$T$43,2)</f>
        <v>0</v>
      </c>
      <c r="W43" s="53">
        <f>ROUND($Q$43*$T$43,2)</f>
        <v>0</v>
      </c>
      <c r="X43" s="53">
        <f>ROUND($S$43*$U$43,2)</f>
        <v>0</v>
      </c>
      <c r="Y43" s="53">
        <f>ROUND($X$43+$W$43,2)</f>
        <v>0</v>
      </c>
      <c r="Z43" s="52"/>
      <c r="AA43" s="51"/>
    </row>
    <row r="44" spans="1:27" s="1" customFormat="1" ht="11.1" customHeight="1" x14ac:dyDescent="0.2">
      <c r="A44" s="51"/>
      <c r="B44" s="51"/>
      <c r="C44" s="51"/>
      <c r="D44" s="52"/>
      <c r="E44" s="52"/>
      <c r="F44" s="52"/>
      <c r="G44" s="52"/>
      <c r="H44" s="51"/>
      <c r="I44" s="51"/>
      <c r="J44" s="51"/>
      <c r="K44" s="51"/>
      <c r="L44" s="51"/>
      <c r="M44" s="51"/>
      <c r="N44" s="51"/>
      <c r="O44" s="51"/>
      <c r="P44" s="51"/>
      <c r="Q44" s="53">
        <f>$F$44+$G$44+$H$44+$I$44+$J$44+$K$44+$L$44+$M$44+$N$44+$O$44+$P$44</f>
        <v>0</v>
      </c>
      <c r="R44" s="54">
        <v>1</v>
      </c>
      <c r="S44" s="53">
        <f>ROUND($Q$44*$R$44,3)</f>
        <v>0</v>
      </c>
      <c r="T44" s="51"/>
      <c r="U44" s="51"/>
      <c r="V44" s="53">
        <f>ROUND($U$44+$T$44,2)</f>
        <v>0</v>
      </c>
      <c r="W44" s="53">
        <f>ROUND($Q$44*$T$44,2)</f>
        <v>0</v>
      </c>
      <c r="X44" s="53">
        <f>ROUND($S$44*$U$44,2)</f>
        <v>0</v>
      </c>
      <c r="Y44" s="53">
        <f>ROUND($X$44+$W$44,2)</f>
        <v>0</v>
      </c>
      <c r="Z44" s="52"/>
      <c r="AA44" s="51"/>
    </row>
    <row r="45" spans="1:27" s="1" customFormat="1" ht="11.1" customHeight="1" x14ac:dyDescent="0.2">
      <c r="A45" s="51"/>
      <c r="B45" s="51"/>
      <c r="C45" s="51"/>
      <c r="D45" s="52"/>
      <c r="E45" s="52"/>
      <c r="F45" s="52"/>
      <c r="G45" s="52"/>
      <c r="H45" s="51"/>
      <c r="I45" s="51"/>
      <c r="J45" s="51"/>
      <c r="K45" s="51"/>
      <c r="L45" s="51"/>
      <c r="M45" s="51"/>
      <c r="N45" s="51"/>
      <c r="O45" s="51"/>
      <c r="P45" s="51"/>
      <c r="Q45" s="53">
        <f>$F$45+$G$45+$H$45+$I$45+$J$45+$K$45+$L$45+$M$45+$N$45+$O$45+$P$45</f>
        <v>0</v>
      </c>
      <c r="R45" s="54">
        <v>1</v>
      </c>
      <c r="S45" s="53">
        <f>ROUND($Q$45*$R$45,3)</f>
        <v>0</v>
      </c>
      <c r="T45" s="51"/>
      <c r="U45" s="51"/>
      <c r="V45" s="53">
        <f>ROUND($U$45+$T$45,2)</f>
        <v>0</v>
      </c>
      <c r="W45" s="53">
        <f>ROUND($Q$45*$T$45,2)</f>
        <v>0</v>
      </c>
      <c r="X45" s="53">
        <f>ROUND($S$45*$U$45,2)</f>
        <v>0</v>
      </c>
      <c r="Y45" s="53">
        <f>ROUND($X$45+$W$45,2)</f>
        <v>0</v>
      </c>
      <c r="Z45" s="52"/>
      <c r="AA45" s="51"/>
    </row>
    <row r="46" spans="1:27" s="1" customFormat="1" ht="11.1" customHeight="1" x14ac:dyDescent="0.2"/>
    <row r="47" spans="1:27" s="1" customFormat="1" ht="11.1" customHeight="1" x14ac:dyDescent="0.2">
      <c r="A47" s="16" t="s">
        <v>92</v>
      </c>
    </row>
    <row r="48" spans="1:27" s="1" customFormat="1" ht="11.1" customHeight="1" x14ac:dyDescent="0.2"/>
    <row r="49" spans="1:2" s="1" customFormat="1" ht="11.1" customHeight="1" x14ac:dyDescent="0.2">
      <c r="A49" s="38"/>
      <c r="B49" s="1" t="s">
        <v>93</v>
      </c>
    </row>
    <row r="50" spans="1:2" s="1" customFormat="1" ht="11.1" customHeight="1" x14ac:dyDescent="0.2">
      <c r="A50" s="1" t="s">
        <v>94</v>
      </c>
    </row>
  </sheetData>
  <sheetProtection algorithmName="SHA-512" hashValue="8ajLEYEMaRrd74wsW8EFU0Pwuu3ELyVKyds77dfpNmuzI9c7xpaApqY4p1Sl4p1wsvXJqcZL9Ar2uHFiyjXxpg==" saltValue="HyNhXzbEHLGSO37u1ia6hw==" spinCount="100000" sheet="1" objects="1" scenarios="1" selectLockedCells="1"/>
  <mergeCells count="19">
    <mergeCell ref="W10:X10"/>
    <mergeCell ref="Y10:Y11"/>
    <mergeCell ref="Z10:Z11"/>
    <mergeCell ref="AA10:AA11"/>
    <mergeCell ref="H10:P10"/>
    <mergeCell ref="Q10:Q11"/>
    <mergeCell ref="R10:R11"/>
    <mergeCell ref="S10:S11"/>
    <mergeCell ref="T10:V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ПРД Практикант Тендерный</cp:lastModifiedBy>
  <dcterms:modified xsi:type="dcterms:W3CDTF">2025-06-24T04:27:48Z</dcterms:modified>
</cp:coreProperties>
</file>