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fs\public\Проекты\Строительство_жилья(группа)\Тендер_ПД\СДО\6. Экодолье\18. кв.13, Детский сад\Дороги, остановки, проезды, освещение УДСкв.31 и кв.13\претенденту\"/>
    </mc:Choice>
  </mc:AlternateContent>
  <xr:revisionPtr revIDLastSave="0" documentId="13_ncr:1_{21293BA4-00C6-4BD6-A342-68EB230096AD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TDSheet" sheetId="1" r:id="rId1"/>
  </sheet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R81" i="1" l="1"/>
  <c r="O81" i="1"/>
  <c r="T81" i="1" s="1"/>
  <c r="M81" i="1"/>
  <c r="S81" i="1" s="1"/>
  <c r="R80" i="1"/>
  <c r="M80" i="1"/>
  <c r="S80" i="1" s="1"/>
  <c r="R79" i="1"/>
  <c r="M79" i="1"/>
  <c r="O79" i="1" s="1"/>
  <c r="T79" i="1" s="1"/>
  <c r="R78" i="1"/>
  <c r="M78" i="1"/>
  <c r="S78" i="1" s="1"/>
  <c r="R77" i="1"/>
  <c r="M77" i="1"/>
  <c r="O77" i="1" s="1"/>
  <c r="T77" i="1" s="1"/>
  <c r="R76" i="1"/>
  <c r="M76" i="1"/>
  <c r="S76" i="1" s="1"/>
  <c r="R75" i="1"/>
  <c r="M75" i="1"/>
  <c r="O75" i="1" s="1"/>
  <c r="T75" i="1" s="1"/>
  <c r="R74" i="1"/>
  <c r="M74" i="1"/>
  <c r="S74" i="1" s="1"/>
  <c r="R73" i="1"/>
  <c r="M73" i="1"/>
  <c r="O73" i="1" s="1"/>
  <c r="T73" i="1" s="1"/>
  <c r="R72" i="1"/>
  <c r="M72" i="1"/>
  <c r="S72" i="1" s="1"/>
  <c r="R71" i="1"/>
  <c r="M71" i="1"/>
  <c r="O71" i="1" s="1"/>
  <c r="T71" i="1" s="1"/>
  <c r="R70" i="1"/>
  <c r="M70" i="1"/>
  <c r="S70" i="1" s="1"/>
  <c r="S63" i="1"/>
  <c r="R63" i="1"/>
  <c r="O63" i="1"/>
  <c r="T63" i="1" s="1"/>
  <c r="U63" i="1" s="1"/>
  <c r="M63" i="1"/>
  <c r="S62" i="1"/>
  <c r="R62" i="1"/>
  <c r="O62" i="1"/>
  <c r="T62" i="1" s="1"/>
  <c r="U62" i="1" s="1"/>
  <c r="M62" i="1"/>
  <c r="S61" i="1"/>
  <c r="R61" i="1"/>
  <c r="O61" i="1"/>
  <c r="T61" i="1" s="1"/>
  <c r="U61" i="1" s="1"/>
  <c r="M61" i="1"/>
  <c r="S60" i="1"/>
  <c r="S59" i="1" s="1"/>
  <c r="R60" i="1"/>
  <c r="O60" i="1"/>
  <c r="T60" i="1" s="1"/>
  <c r="M60" i="1"/>
  <c r="O59" i="1"/>
  <c r="R58" i="1"/>
  <c r="M58" i="1"/>
  <c r="O58" i="1" s="1"/>
  <c r="T58" i="1" s="1"/>
  <c r="R57" i="1"/>
  <c r="M57" i="1"/>
  <c r="S57" i="1" s="1"/>
  <c r="R56" i="1"/>
  <c r="M56" i="1"/>
  <c r="O56" i="1" s="1"/>
  <c r="S54" i="1"/>
  <c r="R54" i="1"/>
  <c r="O54" i="1"/>
  <c r="T54" i="1" s="1"/>
  <c r="U54" i="1" s="1"/>
  <c r="M54" i="1"/>
  <c r="S53" i="1"/>
  <c r="S52" i="1" s="1"/>
  <c r="R53" i="1"/>
  <c r="O53" i="1"/>
  <c r="T53" i="1" s="1"/>
  <c r="M53" i="1"/>
  <c r="O52" i="1"/>
  <c r="R51" i="1"/>
  <c r="M51" i="1"/>
  <c r="O51" i="1" s="1"/>
  <c r="T51" i="1" s="1"/>
  <c r="R50" i="1"/>
  <c r="M50" i="1"/>
  <c r="S50" i="1" s="1"/>
  <c r="R49" i="1"/>
  <c r="M49" i="1"/>
  <c r="O49" i="1" s="1"/>
  <c r="R46" i="1"/>
  <c r="M46" i="1"/>
  <c r="S46" i="1" s="1"/>
  <c r="R45" i="1"/>
  <c r="M45" i="1"/>
  <c r="O45" i="1" s="1"/>
  <c r="T45" i="1" s="1"/>
  <c r="R44" i="1"/>
  <c r="M44" i="1"/>
  <c r="S44" i="1" s="1"/>
  <c r="S42" i="1"/>
  <c r="S38" i="1" s="1"/>
  <c r="R42" i="1"/>
  <c r="O42" i="1"/>
  <c r="T42" i="1" s="1"/>
  <c r="M42" i="1"/>
  <c r="S41" i="1"/>
  <c r="R41" i="1"/>
  <c r="O41" i="1"/>
  <c r="T41" i="1" s="1"/>
  <c r="U41" i="1" s="1"/>
  <c r="M41" i="1"/>
  <c r="S40" i="1"/>
  <c r="R40" i="1"/>
  <c r="O40" i="1"/>
  <c r="T40" i="1" s="1"/>
  <c r="M40" i="1"/>
  <c r="S39" i="1"/>
  <c r="R39" i="1"/>
  <c r="O39" i="1"/>
  <c r="M39" i="1"/>
  <c r="R37" i="1"/>
  <c r="M37" i="1"/>
  <c r="R36" i="1"/>
  <c r="M36" i="1"/>
  <c r="O36" i="1" s="1"/>
  <c r="T36" i="1" s="1"/>
  <c r="R35" i="1"/>
  <c r="M35" i="1"/>
  <c r="S33" i="1"/>
  <c r="R33" i="1"/>
  <c r="O33" i="1"/>
  <c r="T33" i="1" s="1"/>
  <c r="U33" i="1" s="1"/>
  <c r="M33" i="1"/>
  <c r="S32" i="1"/>
  <c r="R32" i="1"/>
  <c r="O32" i="1"/>
  <c r="T32" i="1" s="1"/>
  <c r="U32" i="1" s="1"/>
  <c r="M32" i="1"/>
  <c r="S31" i="1"/>
  <c r="S30" i="1" s="1"/>
  <c r="R31" i="1"/>
  <c r="O31" i="1"/>
  <c r="T31" i="1" s="1"/>
  <c r="M31" i="1"/>
  <c r="O30" i="1"/>
  <c r="R29" i="1"/>
  <c r="M29" i="1"/>
  <c r="O29" i="1" s="1"/>
  <c r="T29" i="1" s="1"/>
  <c r="R28" i="1"/>
  <c r="M28" i="1"/>
  <c r="R27" i="1"/>
  <c r="M27" i="1"/>
  <c r="O27" i="1" s="1"/>
  <c r="S25" i="1"/>
  <c r="R25" i="1"/>
  <c r="O25" i="1"/>
  <c r="T25" i="1" s="1"/>
  <c r="M25" i="1"/>
  <c r="S24" i="1"/>
  <c r="R24" i="1"/>
  <c r="O24" i="1"/>
  <c r="T24" i="1" s="1"/>
  <c r="M24" i="1"/>
  <c r="O23" i="1"/>
  <c r="S21" i="1"/>
  <c r="R21" i="1"/>
  <c r="O21" i="1"/>
  <c r="M21" i="1"/>
  <c r="S20" i="1"/>
  <c r="R19" i="1"/>
  <c r="M19" i="1"/>
  <c r="U25" i="1" l="1"/>
  <c r="U42" i="1"/>
  <c r="S19" i="1"/>
  <c r="O19" i="1"/>
  <c r="S35" i="1"/>
  <c r="O35" i="1"/>
  <c r="T56" i="1"/>
  <c r="O55" i="1"/>
  <c r="S37" i="1"/>
  <c r="O37" i="1"/>
  <c r="T37" i="1" s="1"/>
  <c r="T49" i="1"/>
  <c r="O48" i="1"/>
  <c r="U75" i="1"/>
  <c r="S23" i="1"/>
  <c r="T39" i="1"/>
  <c r="O38" i="1"/>
  <c r="U81" i="1"/>
  <c r="T23" i="1"/>
  <c r="U24" i="1"/>
  <c r="T59" i="1"/>
  <c r="U60" i="1"/>
  <c r="U59" i="1" s="1"/>
  <c r="R59" i="1" s="1"/>
  <c r="T21" i="1"/>
  <c r="O20" i="1"/>
  <c r="T27" i="1"/>
  <c r="O26" i="1"/>
  <c r="T52" i="1"/>
  <c r="U53" i="1"/>
  <c r="U52" i="1" s="1"/>
  <c r="R52" i="1" s="1"/>
  <c r="S28" i="1"/>
  <c r="O28" i="1"/>
  <c r="T28" i="1" s="1"/>
  <c r="T30" i="1"/>
  <c r="U31" i="1"/>
  <c r="U30" i="1" s="1"/>
  <c r="R30" i="1" s="1"/>
  <c r="U40" i="1"/>
  <c r="S27" i="1"/>
  <c r="S29" i="1"/>
  <c r="U29" i="1" s="1"/>
  <c r="S36" i="1"/>
  <c r="U36" i="1" s="1"/>
  <c r="O44" i="1"/>
  <c r="S45" i="1"/>
  <c r="U45" i="1" s="1"/>
  <c r="O46" i="1"/>
  <c r="T46" i="1" s="1"/>
  <c r="U46" i="1" s="1"/>
  <c r="S49" i="1"/>
  <c r="O50" i="1"/>
  <c r="T50" i="1" s="1"/>
  <c r="U50" i="1" s="1"/>
  <c r="S51" i="1"/>
  <c r="U51" i="1" s="1"/>
  <c r="S56" i="1"/>
  <c r="O57" i="1"/>
  <c r="T57" i="1" s="1"/>
  <c r="U57" i="1" s="1"/>
  <c r="S58" i="1"/>
  <c r="U58" i="1" s="1"/>
  <c r="O70" i="1"/>
  <c r="T70" i="1" s="1"/>
  <c r="S71" i="1"/>
  <c r="U71" i="1" s="1"/>
  <c r="O72" i="1"/>
  <c r="T72" i="1" s="1"/>
  <c r="U72" i="1" s="1"/>
  <c r="S73" i="1"/>
  <c r="U73" i="1" s="1"/>
  <c r="O74" i="1"/>
  <c r="T74" i="1" s="1"/>
  <c r="U74" i="1" s="1"/>
  <c r="S75" i="1"/>
  <c r="O76" i="1"/>
  <c r="T76" i="1" s="1"/>
  <c r="U76" i="1" s="1"/>
  <c r="S77" i="1"/>
  <c r="U77" i="1" s="1"/>
  <c r="O78" i="1"/>
  <c r="T78" i="1" s="1"/>
  <c r="U78" i="1" s="1"/>
  <c r="S79" i="1"/>
  <c r="U79" i="1" s="1"/>
  <c r="O80" i="1"/>
  <c r="T80" i="1" s="1"/>
  <c r="U80" i="1" s="1"/>
  <c r="S26" i="1" l="1"/>
  <c r="U37" i="1"/>
  <c r="T69" i="1"/>
  <c r="U70" i="1"/>
  <c r="U69" i="1" s="1"/>
  <c r="U27" i="1"/>
  <c r="T26" i="1"/>
  <c r="O34" i="1"/>
  <c r="T35" i="1"/>
  <c r="O43" i="1"/>
  <c r="T44" i="1"/>
  <c r="S69" i="1"/>
  <c r="S34" i="1"/>
  <c r="S48" i="1"/>
  <c r="S47" i="1"/>
  <c r="S43" i="1"/>
  <c r="T20" i="1"/>
  <c r="U21" i="1"/>
  <c r="U20" i="1" s="1"/>
  <c r="R20" i="1" s="1"/>
  <c r="T22" i="1"/>
  <c r="U49" i="1"/>
  <c r="T47" i="1"/>
  <c r="T48" i="1"/>
  <c r="O18" i="1"/>
  <c r="T19" i="1"/>
  <c r="S22" i="1"/>
  <c r="S55" i="1"/>
  <c r="U28" i="1"/>
  <c r="U23" i="1"/>
  <c r="R23" i="1" s="1"/>
  <c r="T38" i="1"/>
  <c r="U39" i="1"/>
  <c r="U38" i="1" s="1"/>
  <c r="R38" i="1" s="1"/>
  <c r="U56" i="1"/>
  <c r="U55" i="1" s="1"/>
  <c r="R55" i="1" s="1"/>
  <c r="T55" i="1"/>
  <c r="S14" i="1"/>
  <c r="S15" i="1"/>
  <c r="S18" i="1"/>
  <c r="S16" i="1"/>
  <c r="S13" i="1"/>
  <c r="U67" i="1" s="1"/>
  <c r="S17" i="1"/>
  <c r="U26" i="1" l="1"/>
  <c r="R26" i="1" s="1"/>
  <c r="T34" i="1"/>
  <c r="U35" i="1"/>
  <c r="U34" i="1" s="1"/>
  <c r="R34" i="1" s="1"/>
  <c r="T43" i="1"/>
  <c r="U44" i="1"/>
  <c r="U43" i="1" s="1"/>
  <c r="R43" i="1" s="1"/>
  <c r="T15" i="1"/>
  <c r="T16" i="1"/>
  <c r="T18" i="1"/>
  <c r="U19" i="1"/>
  <c r="T17" i="1"/>
  <c r="T13" i="1"/>
  <c r="U66" i="1" s="1"/>
  <c r="T14" i="1"/>
  <c r="U47" i="1"/>
  <c r="U48" i="1"/>
  <c r="R48" i="1" s="1"/>
  <c r="U18" i="1" l="1"/>
  <c r="R18" i="1" s="1"/>
  <c r="U16" i="1"/>
  <c r="U13" i="1"/>
  <c r="U64" i="1" s="1"/>
  <c r="U68" i="1" s="1"/>
  <c r="U17" i="1"/>
  <c r="U14" i="1"/>
  <c r="U15" i="1"/>
  <c r="U22" i="1"/>
</calcChain>
</file>

<file path=xl/sharedStrings.xml><?xml version="1.0" encoding="utf-8"?>
<sst xmlns="http://schemas.openxmlformats.org/spreadsheetml/2006/main" count="182" uniqueCount="118">
  <si>
    <t>Приложение</t>
  </si>
  <si>
    <t>К договору</t>
  </si>
  <si>
    <t>Расшифровка стоимости работ</t>
  </si>
  <si>
    <t>Совушки</t>
  </si>
  <si>
    <t>Общее благоустройство кв.13, кв.31 - ул.Мечтателей, съезды</t>
  </si>
  <si>
    <t>Позиция</t>
  </si>
  <si>
    <t>Наименование и техническая характеристика</t>
  </si>
  <si>
    <t>Ед.изм</t>
  </si>
  <si>
    <t>Производитель</t>
  </si>
  <si>
    <t>Давал.</t>
  </si>
  <si>
    <t>3Д</t>
  </si>
  <si>
    <t>М</t>
  </si>
  <si>
    <t>Количество</t>
  </si>
  <si>
    <t>Всего</t>
  </si>
  <si>
    <t>Норма расхода на ед.</t>
  </si>
  <si>
    <t>Количество с учетом норм</t>
  </si>
  <si>
    <t>Цена за единицу руб. с НДС</t>
  </si>
  <si>
    <t>Всего стоимость руб. с НДС</t>
  </si>
  <si>
    <t>Общая стоимость с НДС, руб.</t>
  </si>
  <si>
    <t>Комментарий</t>
  </si>
  <si>
    <t>Комментарий участника тендера</t>
  </si>
  <si>
    <t xml:space="preserve"> УДС 31.0</t>
  </si>
  <si>
    <t xml:space="preserve"> УДС 31.1</t>
  </si>
  <si>
    <t xml:space="preserve"> УДС 31.2</t>
  </si>
  <si>
    <t xml:space="preserve"> УДС 31.3</t>
  </si>
  <si>
    <t xml:space="preserve"> УДС кв.13</t>
  </si>
  <si>
    <t>ФОТ</t>
  </si>
  <si>
    <t>материалы</t>
  </si>
  <si>
    <t>Цена за единицу (ФОТ+Мат)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</si>
  <si>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</si>
  <si>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</si>
  <si>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</si>
  <si>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</si>
  <si>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</si>
  <si>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</si>
  <si>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</si>
  <si>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</si>
  <si>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</si>
  <si>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</si>
  <si>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</si>
  <si>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</si>
  <si>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</si>
  <si>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</si>
  <si>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</si>
  <si>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</si>
  <si>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</si>
  <si>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</si>
  <si>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</si>
  <si>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</si>
  <si>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</si>
  <si>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</si>
  <si>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</si>
  <si>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Общие расходы на строительство</t>
  </si>
  <si>
    <t>Общее благоустройство</t>
  </si>
  <si>
    <t>Улично-дорожная сеть</t>
  </si>
  <si>
    <t>Дороги, проезды, остановки, освещение УДС</t>
  </si>
  <si>
    <t>Земляные работы УДС</t>
  </si>
  <si>
    <t>Вертикальная планировка</t>
  </si>
  <si>
    <t>м2</t>
  </si>
  <si>
    <t>Объем ориентировочный, требуется подтверждение съемкой
в кв.13 предосмотрена площадь в тч.ч тротуара и зоны озеленения (участок от границы пер. Природного до границ ЗУ кв.13)</t>
  </si>
  <si>
    <t>Выемка грунта механизированная с погрузкой в самосвалы и перевозкой до 1 км</t>
  </si>
  <si>
    <t>м3</t>
  </si>
  <si>
    <t>Устройство дорожной одежды на проезжей части</t>
  </si>
  <si>
    <t>Устройство щебеночного основания</t>
  </si>
  <si>
    <t>Тип 1 раздел АД3 (кв.31), АД1.5 (кв.13)</t>
  </si>
  <si>
    <t>Щебень гранитный фр. 5-10 мм</t>
  </si>
  <si>
    <t>тн</t>
  </si>
  <si>
    <t>СО: толщ. 100мм</t>
  </si>
  <si>
    <t>Устройство щебеночного основания по способу заклинки</t>
  </si>
  <si>
    <t>Щебень гранитный фр. 5-20 мм</t>
  </si>
  <si>
    <t>Щебень гранитный фр. 40-70 мм</t>
  </si>
  <si>
    <t>СО: толщ. 210 мм</t>
  </si>
  <si>
    <t>Устройство щебеночного основания с пропиткой битумом</t>
  </si>
  <si>
    <t>Битум БНД 90/130</t>
  </si>
  <si>
    <t>СО: расход 0,005тн/м2</t>
  </si>
  <si>
    <t>СО: толщ. 80 мм</t>
  </si>
  <si>
    <t>Устройство верхнего слоя асфальтобетонного покрытия</t>
  </si>
  <si>
    <t>в т.ч. парковочные карманы в соответсвие со схемой</t>
  </si>
  <si>
    <t>Битум БНД 100/130</t>
  </si>
  <si>
    <t>СО: 0,0008</t>
  </si>
  <si>
    <t>Асфальтобетон горячий плотный крупнозернистый тип В марки II</t>
  </si>
  <si>
    <t>СО: тех.заданию: толщ. 50 мм тип В</t>
  </si>
  <si>
    <t>Установка камня бортового дорожного</t>
  </si>
  <si>
    <t>м.п.</t>
  </si>
  <si>
    <t>ФОТ учитывает полный комплекс работ в т.ч. резка бортового камня, расходные и сопуствующие материалы,  такие как доска для опалубки, кирпич и пр.</t>
  </si>
  <si>
    <t>СО: в проекте отсут. принимаем толщ. 100 мм, ширина по узлу = бетонному замку</t>
  </si>
  <si>
    <t>Камни бортовые БР 100.30.15</t>
  </si>
  <si>
    <t>Бетон В15 F150 W4</t>
  </si>
  <si>
    <t>Приведение колодцев в отметки</t>
  </si>
  <si>
    <t>шт</t>
  </si>
  <si>
    <t>колодцы: 27, 26,25,24,23,8; Д28,27,25,26
учесть демонтаж ПД6.22 в кол-ве 2 штук</t>
  </si>
  <si>
    <t>Кольцо опорное КО-7.7</t>
  </si>
  <si>
    <t>СО: ориентировочно заложено по 1 шт ко на дождеприемные кол-цы. Закрывать по факту. \ ОС: Недостаточно вводных данных для точного определения вида материала и его характеристик</t>
  </si>
  <si>
    <t>Плита дорожная ПД-6.22</t>
  </si>
  <si>
    <t>ОС: Недостаточно вводных данных для точного определения вида материала и его характеристик</t>
  </si>
  <si>
    <t>Устройство дорожной одежды на тротуарах, проездах, велодорожках</t>
  </si>
  <si>
    <t>Тип 2 раздел АД1.5(кв.13)</t>
  </si>
  <si>
    <t>Щебень гранитный фр. 20-40 мм</t>
  </si>
  <si>
    <t>СО: толщ. 200 мм</t>
  </si>
  <si>
    <t>Укладка геотекстиля</t>
  </si>
  <si>
    <t>Геотекстиль иглопробивной термообработанный 250 г/м²</t>
  </si>
  <si>
    <t>Устройство покрытия из плитки бетонной</t>
  </si>
  <si>
    <t>Тип 2 раздел АД1.5(кв.13)
ФОТ включает в себя полный комплекс работ в т.ч. резка плитки и пр.</t>
  </si>
  <si>
    <t>Тротуарная плитка Квадрат 6К.8 500х500х80</t>
  </si>
  <si>
    <t>Отсев фр.0-5 мм</t>
  </si>
  <si>
    <t>СО: монтажный слой толщ. 50 мм</t>
  </si>
  <si>
    <t>Установка камня бортового тротуарного</t>
  </si>
  <si>
    <t>СО: толщ. 70 мм</t>
  </si>
  <si>
    <t>Камни бортовые БР 100.20.8</t>
  </si>
  <si>
    <t>ВСЕГО руб. с НДС:</t>
  </si>
  <si>
    <t>в том числе:</t>
  </si>
  <si>
    <t>Материалов с НДС</t>
  </si>
  <si>
    <t>ФОТ с НДС</t>
  </si>
  <si>
    <t>НДС 20%</t>
  </si>
  <si>
    <t>Работы, не учтенные расчетом, но необходимые для выполнения полного комплекса работ, исходя из опыта подрядчика или недочетов проекта</t>
  </si>
  <si>
    <t>Автор: Котенко Анастасия Евгеньевна</t>
  </si>
  <si>
    <t>Поля возможные к заполнению</t>
  </si>
  <si>
    <t>* «М» - возможно пересогласование стоимости МТР в случае изменения цены более, чем на 10 %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</si>
</sst>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0.000"/>
    <numFmt numFmtId="165" formatCode="#,##0.000"/>
    <numFmt numFmtId="166" formatCode="0.0"/>
  </numFmts>
  <fonts count="9" x14ac:knownFonts="1">
    <font>
      <sz val="8"/>
      <name val="Arial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8"/>
      <name val="Times New Roman"/>
      <family val="1"/>
      <charset val="204"/>
    </font>
    <font>
      <i/>
      <sz val="8"/>
      <name val="Times New Roman"/>
      <family val="1"/>
      <charset val="204"/>
    </font>
    <font>
      <b/>
      <i/>
      <sz val="8"/>
      <name val="Times New Roman"/>
      <family val="1"/>
      <charset val="204"/>
    </font>
    <font>
      <sz val="8"/>
      <name val="Arial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rgb="FFC0C0C0"/>
        <bgColor auto="1"/>
      </patternFill>
    </fill>
    <fill>
      <patternFill patternType="solid">
        <fgColor rgb="FFFFFFFF"/>
        <bgColor auto="1"/>
      </patternFill>
    </fill>
    <fill>
      <patternFill patternType="solid">
        <fgColor rgb="FFA0A0A0"/>
        <bgColor auto="1"/>
      </patternFill>
    </fill>
    <fill>
      <patternFill patternType="solid">
        <fgColor rgb="FFE1E1E1"/>
        <bgColor auto="1"/>
      </patternFill>
    </fill>
    <fill>
      <patternFill patternType="solid">
        <fgColor rgb="FFF0E68C"/>
        <bgColor auto="1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2">
    <xf numFmtId="0" fontId="0" fillId="0" borderId="0"/>
    <xf numFmtId="43" fontId="8" fillId="0" borderId="0" applyFont="0" applyFill="0" applyBorder="0" applyAlignment="0" applyProtection="0"/>
  </cellStyleXfs>
  <cellXfs count="83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0" fontId="4" fillId="2" borderId="5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/>
    </xf>
    <xf numFmtId="0" fontId="4" fillId="4" borderId="6" xfId="0" applyFont="1" applyFill="1" applyBorder="1" applyAlignment="1">
      <alignment horizontal="left"/>
    </xf>
    <xf numFmtId="0" fontId="4" fillId="4" borderId="5" xfId="0" applyFont="1" applyFill="1" applyBorder="1" applyAlignment="1">
      <alignment horizontal="left"/>
    </xf>
    <xf numFmtId="0" fontId="4" fillId="4" borderId="5" xfId="0" applyFont="1" applyFill="1" applyBorder="1" applyAlignment="1">
      <alignment horizontal="right"/>
    </xf>
    <xf numFmtId="0" fontId="5" fillId="0" borderId="0" xfId="0" applyFont="1" applyAlignment="1">
      <alignment horizontal="left"/>
    </xf>
    <xf numFmtId="1" fontId="5" fillId="5" borderId="5" xfId="0" applyNumberFormat="1" applyFont="1" applyFill="1" applyBorder="1" applyAlignment="1">
      <alignment horizontal="right"/>
    </xf>
    <xf numFmtId="0" fontId="5" fillId="5" borderId="5" xfId="0" applyFont="1" applyFill="1" applyBorder="1" applyAlignment="1">
      <alignment horizontal="center"/>
    </xf>
    <xf numFmtId="164" fontId="5" fillId="5" borderId="5" xfId="0" applyNumberFormat="1" applyFont="1" applyFill="1" applyBorder="1" applyAlignment="1">
      <alignment horizontal="right"/>
    </xf>
    <xf numFmtId="165" fontId="5" fillId="5" borderId="5" xfId="0" applyNumberFormat="1" applyFont="1" applyFill="1" applyBorder="1" applyAlignment="1">
      <alignment horizontal="right"/>
    </xf>
    <xf numFmtId="0" fontId="5" fillId="5" borderId="5" xfId="0" applyFont="1" applyFill="1" applyBorder="1" applyAlignment="1">
      <alignment horizontal="right"/>
    </xf>
    <xf numFmtId="0" fontId="5" fillId="6" borderId="5" xfId="0" applyFont="1" applyFill="1" applyBorder="1" applyAlignment="1">
      <alignment horizontal="right" wrapText="1"/>
    </xf>
    <xf numFmtId="0" fontId="6" fillId="0" borderId="0" xfId="0" applyFont="1" applyAlignment="1">
      <alignment horizontal="left"/>
    </xf>
    <xf numFmtId="0" fontId="6" fillId="0" borderId="6" xfId="0" applyFont="1" applyBorder="1" applyAlignment="1">
      <alignment horizontal="left"/>
    </xf>
    <xf numFmtId="0" fontId="6" fillId="0" borderId="5" xfId="0" applyFont="1" applyBorder="1" applyAlignment="1">
      <alignment horizontal="center"/>
    </xf>
    <xf numFmtId="164" fontId="6" fillId="0" borderId="5" xfId="0" applyNumberFormat="1" applyFont="1" applyBorder="1" applyAlignment="1">
      <alignment horizontal="right"/>
    </xf>
    <xf numFmtId="165" fontId="6" fillId="0" borderId="5" xfId="0" applyNumberFormat="1" applyFont="1" applyBorder="1" applyAlignment="1">
      <alignment horizontal="right"/>
    </xf>
    <xf numFmtId="0" fontId="6" fillId="0" borderId="5" xfId="0" applyFont="1" applyBorder="1" applyAlignment="1">
      <alignment horizontal="right"/>
    </xf>
    <xf numFmtId="0" fontId="5" fillId="0" borderId="5" xfId="0" applyFont="1" applyBorder="1" applyAlignment="1">
      <alignment horizontal="right"/>
    </xf>
    <xf numFmtId="0" fontId="1" fillId="0" borderId="5" xfId="0" applyFont="1" applyBorder="1" applyAlignment="1">
      <alignment horizontal="center"/>
    </xf>
    <xf numFmtId="164" fontId="1" fillId="0" borderId="5" xfId="0" applyNumberFormat="1" applyFont="1" applyBorder="1" applyAlignment="1">
      <alignment horizontal="right"/>
    </xf>
    <xf numFmtId="0" fontId="1" fillId="0" borderId="5" xfId="0" applyFont="1" applyBorder="1" applyAlignment="1">
      <alignment horizontal="right"/>
    </xf>
    <xf numFmtId="2" fontId="1" fillId="0" borderId="5" xfId="0" applyNumberFormat="1" applyFont="1" applyBorder="1" applyAlignment="1">
      <alignment horizontal="right"/>
    </xf>
    <xf numFmtId="0" fontId="1" fillId="6" borderId="5" xfId="0" applyFont="1" applyFill="1" applyBorder="1" applyAlignment="1">
      <alignment horizontal="right" wrapText="1"/>
    </xf>
    <xf numFmtId="1" fontId="1" fillId="0" borderId="5" xfId="0" applyNumberFormat="1" applyFont="1" applyBorder="1" applyAlignment="1">
      <alignment horizontal="right"/>
    </xf>
    <xf numFmtId="166" fontId="1" fillId="0" borderId="5" xfId="0" applyNumberFormat="1" applyFont="1" applyBorder="1" applyAlignment="1">
      <alignment horizontal="right"/>
    </xf>
    <xf numFmtId="0" fontId="4" fillId="5" borderId="6" xfId="0" applyFont="1" applyFill="1" applyBorder="1" applyAlignment="1">
      <alignment horizontal="left"/>
    </xf>
    <xf numFmtId="0" fontId="4" fillId="5" borderId="5" xfId="0" applyFont="1" applyFill="1" applyBorder="1" applyAlignment="1">
      <alignment horizontal="left"/>
    </xf>
    <xf numFmtId="0" fontId="4" fillId="5" borderId="5" xfId="0" applyFont="1" applyFill="1" applyBorder="1" applyAlignment="1">
      <alignment horizontal="right"/>
    </xf>
    <xf numFmtId="0" fontId="1" fillId="0" borderId="4" xfId="0" applyFont="1" applyBorder="1" applyAlignment="1">
      <alignment horizontal="left"/>
    </xf>
    <xf numFmtId="0" fontId="1" fillId="0" borderId="5" xfId="0" applyFont="1" applyBorder="1" applyAlignment="1">
      <alignment horizontal="left"/>
    </xf>
    <xf numFmtId="0" fontId="7" fillId="0" borderId="6" xfId="0" applyFont="1" applyBorder="1" applyAlignment="1">
      <alignment horizontal="left"/>
    </xf>
    <xf numFmtId="0" fontId="7" fillId="0" borderId="5" xfId="0" applyFont="1" applyBorder="1" applyAlignment="1">
      <alignment horizontal="left"/>
    </xf>
    <xf numFmtId="0" fontId="7" fillId="0" borderId="5" xfId="0" applyFont="1" applyBorder="1" applyAlignment="1">
      <alignment horizontal="right"/>
    </xf>
    <xf numFmtId="0" fontId="6" fillId="0" borderId="5" xfId="0" applyFont="1" applyBorder="1" applyAlignment="1">
      <alignment horizontal="right"/>
    </xf>
    <xf numFmtId="0" fontId="7" fillId="0" borderId="5" xfId="0" applyFont="1" applyBorder="1" applyAlignment="1">
      <alignment horizontal="right"/>
    </xf>
    <xf numFmtId="0" fontId="1" fillId="6" borderId="0" xfId="0" applyFont="1" applyFill="1" applyAlignment="1">
      <alignment horizontal="left"/>
    </xf>
    <xf numFmtId="2" fontId="6" fillId="0" borderId="5" xfId="0" applyNumberFormat="1" applyFont="1" applyBorder="1" applyAlignment="1">
      <alignment horizontal="right"/>
    </xf>
    <xf numFmtId="4" fontId="6" fillId="0" borderId="5" xfId="0" applyNumberFormat="1" applyFont="1" applyBorder="1" applyAlignment="1">
      <alignment horizontal="right"/>
    </xf>
    <xf numFmtId="4" fontId="1" fillId="0" borderId="5" xfId="0" applyNumberFormat="1" applyFont="1" applyBorder="1" applyAlignment="1">
      <alignment horizontal="right"/>
    </xf>
    <xf numFmtId="43" fontId="4" fillId="5" borderId="5" xfId="1" applyFont="1" applyFill="1" applyBorder="1" applyAlignment="1">
      <alignment horizontal="right"/>
    </xf>
    <xf numFmtId="2" fontId="6" fillId="6" borderId="5" xfId="0" applyNumberFormat="1" applyFont="1" applyFill="1" applyBorder="1" applyAlignment="1" applyProtection="1">
      <alignment horizontal="right"/>
      <protection locked="0"/>
    </xf>
    <xf numFmtId="0" fontId="6" fillId="6" borderId="5" xfId="0" applyFont="1" applyFill="1" applyBorder="1" applyAlignment="1" applyProtection="1">
      <alignment horizontal="right"/>
      <protection locked="0"/>
    </xf>
    <xf numFmtId="0" fontId="5" fillId="5" borderId="5" xfId="0" applyFont="1" applyFill="1" applyBorder="1" applyAlignment="1" applyProtection="1">
      <alignment horizontal="right"/>
      <protection locked="0"/>
    </xf>
    <xf numFmtId="0" fontId="4" fillId="4" borderId="5" xfId="0" applyFont="1" applyFill="1" applyBorder="1" applyAlignment="1" applyProtection="1">
      <alignment horizontal="right"/>
      <protection locked="0"/>
    </xf>
    <xf numFmtId="4" fontId="6" fillId="6" borderId="5" xfId="0" applyNumberFormat="1" applyFont="1" applyFill="1" applyBorder="1" applyAlignment="1" applyProtection="1">
      <alignment horizontal="right"/>
      <protection locked="0"/>
    </xf>
    <xf numFmtId="0" fontId="1" fillId="6" borderId="5" xfId="0" applyFont="1" applyFill="1" applyBorder="1" applyAlignment="1" applyProtection="1">
      <alignment horizontal="right"/>
      <protection locked="0"/>
    </xf>
    <xf numFmtId="2" fontId="1" fillId="6" borderId="5" xfId="0" applyNumberFormat="1" applyFont="1" applyFill="1" applyBorder="1" applyAlignment="1" applyProtection="1">
      <alignment horizontal="right"/>
      <protection locked="0"/>
    </xf>
    <xf numFmtId="4" fontId="1" fillId="6" borderId="5" xfId="0" applyNumberFormat="1" applyFont="1" applyFill="1" applyBorder="1" applyAlignment="1" applyProtection="1">
      <alignment horizontal="right"/>
      <protection locked="0"/>
    </xf>
    <xf numFmtId="0" fontId="4" fillId="5" borderId="5" xfId="0" applyFont="1" applyFill="1" applyBorder="1" applyAlignment="1" applyProtection="1">
      <alignment horizontal="left"/>
      <protection locked="0"/>
    </xf>
    <xf numFmtId="0" fontId="1" fillId="0" borderId="5" xfId="0" applyFont="1" applyBorder="1" applyAlignment="1" applyProtection="1">
      <alignment horizontal="left"/>
      <protection locked="0"/>
    </xf>
    <xf numFmtId="0" fontId="7" fillId="0" borderId="5" xfId="0" applyFont="1" applyBorder="1" applyAlignment="1" applyProtection="1">
      <alignment horizontal="left"/>
      <protection locked="0"/>
    </xf>
    <xf numFmtId="0" fontId="5" fillId="6" borderId="5" xfId="0" applyFont="1" applyFill="1" applyBorder="1" applyAlignment="1" applyProtection="1">
      <alignment horizontal="right" wrapText="1"/>
      <protection locked="0"/>
    </xf>
    <xf numFmtId="0" fontId="6" fillId="0" borderId="5" xfId="0" applyFont="1" applyBorder="1" applyAlignment="1" applyProtection="1">
      <alignment horizontal="right"/>
      <protection locked="0"/>
    </xf>
    <xf numFmtId="0" fontId="1" fillId="6" borderId="5" xfId="0" applyFont="1" applyFill="1" applyBorder="1" applyAlignment="1" applyProtection="1">
      <alignment horizontal="right" wrapText="1"/>
      <protection locked="0"/>
    </xf>
    <xf numFmtId="0" fontId="4" fillId="5" borderId="5" xfId="0" applyFont="1" applyFill="1" applyBorder="1" applyAlignment="1" applyProtection="1">
      <alignment horizontal="right"/>
      <protection locked="0"/>
    </xf>
    <xf numFmtId="0" fontId="1" fillId="0" borderId="5" xfId="0" applyFont="1" applyBorder="1" applyAlignment="1" applyProtection="1">
      <alignment horizontal="right"/>
      <protection locked="0"/>
    </xf>
    <xf numFmtId="1" fontId="1" fillId="0" borderId="5" xfId="0" applyNumberFormat="1" applyFont="1" applyBorder="1" applyAlignment="1" applyProtection="1">
      <alignment horizontal="right"/>
      <protection locked="0"/>
    </xf>
    <xf numFmtId="0" fontId="1" fillId="3" borderId="5" xfId="0" applyFont="1" applyFill="1" applyBorder="1" applyAlignment="1" applyProtection="1">
      <alignment horizontal="center"/>
      <protection locked="0"/>
    </xf>
    <xf numFmtId="0" fontId="4" fillId="4" borderId="7" xfId="0" applyFont="1" applyFill="1" applyBorder="1" applyAlignment="1" applyProtection="1">
      <alignment horizontal="left"/>
      <protection locked="0"/>
    </xf>
    <xf numFmtId="0" fontId="5" fillId="5" borderId="5" xfId="0" applyFont="1" applyFill="1" applyBorder="1" applyAlignment="1" applyProtection="1">
      <alignment horizontal="left" wrapText="1"/>
      <protection locked="0"/>
    </xf>
    <xf numFmtId="0" fontId="6" fillId="0" borderId="5" xfId="0" applyFont="1" applyBorder="1" applyAlignment="1" applyProtection="1">
      <alignment horizontal="left"/>
      <protection locked="0"/>
    </xf>
    <xf numFmtId="0" fontId="1" fillId="0" borderId="5" xfId="0" applyFont="1" applyBorder="1" applyAlignment="1" applyProtection="1">
      <alignment horizontal="left" wrapText="1"/>
      <protection locked="0"/>
    </xf>
    <xf numFmtId="0" fontId="4" fillId="5" borderId="8" xfId="0" applyFont="1" applyFill="1" applyBorder="1" applyAlignment="1" applyProtection="1">
      <alignment horizontal="left"/>
      <protection locked="0"/>
    </xf>
    <xf numFmtId="0" fontId="1" fillId="0" borderId="9" xfId="0" applyFont="1" applyBorder="1" applyAlignment="1" applyProtection="1">
      <alignment horizontal="right"/>
      <protection locked="0"/>
    </xf>
    <xf numFmtId="0" fontId="7" fillId="0" borderId="8" xfId="0" applyFont="1" applyBorder="1" applyAlignment="1" applyProtection="1">
      <alignment horizontal="left"/>
      <protection locked="0"/>
    </xf>
    <xf numFmtId="0" fontId="7" fillId="0" borderId="5" xfId="0" applyFont="1" applyBorder="1" applyAlignment="1" applyProtection="1">
      <alignment horizontal="left" wrapText="1"/>
      <protection locked="0"/>
    </xf>
    <xf numFmtId="0" fontId="4" fillId="2" borderId="5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4" fillId="2" borderId="2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 applyProtection="1">
      <alignment horizontal="center" vertical="center" wrapText="1"/>
      <protection locked="0"/>
    </xf>
    <xf numFmtId="0" fontId="4" fillId="2" borderId="1" xfId="0" applyFont="1" applyFill="1" applyBorder="1" applyAlignment="1" applyProtection="1">
      <alignment horizontal="center" vertical="center" wrapText="1"/>
      <protection locked="0"/>
    </xf>
    <xf numFmtId="0" fontId="4" fillId="2" borderId="4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autoPageBreaks="0" fitToPage="1"/>
  </sheetPr>
  <dimension ref="A1:W86"/>
  <sheetViews>
    <sheetView tabSelected="1" topLeftCell="C4" workbookViewId="0">
      <selection activeCell="Q25" sqref="Q25"/>
    </sheetView>
  </sheetViews>
  <sheetFormatPr defaultColWidth="10.5" defaultRowHeight="11.45" customHeight="1" outlineLevelRow="7" x14ac:dyDescent="0.2"/>
  <cols>
    <col min="1" max="1" width="8.33203125" style="1" customWidth="1"/>
    <col min="2" max="2" width="42.5" style="1" customWidth="1"/>
    <col min="3" max="3" width="7.6640625" style="1" customWidth="1"/>
    <col min="4" max="4" width="15.5" style="1" customWidth="1"/>
    <col min="5" max="5" width="6.6640625" style="1" customWidth="1"/>
    <col min="6" max="6" width="3.83203125" style="1" customWidth="1"/>
    <col min="7" max="7" width="2.1640625" style="1" customWidth="1"/>
    <col min="8" max="12" width="12.5" style="1" customWidth="1"/>
    <col min="13" max="13" width="10.83203125" style="1" customWidth="1"/>
    <col min="14" max="14" width="8" style="1" customWidth="1"/>
    <col min="15" max="15" width="12.1640625" style="1" customWidth="1"/>
    <col min="16" max="16" width="9.6640625" style="1" customWidth="1"/>
    <col min="17" max="17" width="11.33203125" style="1" customWidth="1"/>
    <col min="18" max="18" width="12.83203125" style="1" customWidth="1"/>
    <col min="19" max="20" width="14.1640625" style="1" customWidth="1"/>
    <col min="21" max="21" width="16" style="1" customWidth="1"/>
    <col min="22" max="23" width="36.1640625" style="1" customWidth="1"/>
  </cols>
  <sheetData>
    <row r="1" spans="1:23" s="1" customFormat="1" ht="11.1" hidden="1" customHeight="1" x14ac:dyDescent="0.2"/>
    <row r="2" spans="1:23" s="1" customFormat="1" ht="11.1" hidden="1" customHeight="1" x14ac:dyDescent="0.2"/>
    <row r="3" spans="1:23" s="1" customFormat="1" ht="11.1" hidden="1" customHeight="1" x14ac:dyDescent="0.2"/>
    <row r="4" spans="1:23" s="2" customFormat="1" ht="12.95" customHeight="1" x14ac:dyDescent="0.2">
      <c r="V4" s="2" t="s">
        <v>0</v>
      </c>
    </row>
    <row r="5" spans="1:23" s="2" customFormat="1" ht="12.95" customHeight="1" x14ac:dyDescent="0.2">
      <c r="V5" s="3" t="s">
        <v>1</v>
      </c>
    </row>
    <row r="6" spans="1:23" s="2" customFormat="1" ht="12.95" customHeight="1" x14ac:dyDescent="0.2">
      <c r="A6" s="75" t="s">
        <v>2</v>
      </c>
      <c r="B6" s="75"/>
      <c r="C6" s="75"/>
      <c r="D6" s="75"/>
      <c r="E6" s="75"/>
      <c r="F6" s="75"/>
      <c r="G6" s="75"/>
    </row>
    <row r="7" spans="1:23" s="2" customFormat="1" ht="12.95" customHeight="1" x14ac:dyDescent="0.2">
      <c r="A7" s="76" t="s">
        <v>3</v>
      </c>
      <c r="B7" s="76"/>
      <c r="C7" s="76"/>
      <c r="D7" s="76"/>
      <c r="E7" s="76"/>
      <c r="F7" s="76"/>
      <c r="G7" s="76"/>
    </row>
    <row r="8" spans="1:23" s="2" customFormat="1" ht="12.95" customHeight="1" x14ac:dyDescent="0.2">
      <c r="A8" s="76" t="s">
        <v>4</v>
      </c>
      <c r="B8" s="76"/>
      <c r="C8" s="76"/>
      <c r="D8" s="76"/>
      <c r="E8" s="76"/>
      <c r="F8" s="76"/>
      <c r="G8" s="76"/>
    </row>
    <row r="9" spans="1:23" s="1" customFormat="1" ht="11.1" customHeight="1" x14ac:dyDescent="0.2"/>
    <row r="10" spans="1:23" s="4" customFormat="1" ht="30" customHeight="1" x14ac:dyDescent="0.2">
      <c r="A10" s="77" t="s">
        <v>5</v>
      </c>
      <c r="B10" s="79" t="s">
        <v>6</v>
      </c>
      <c r="C10" s="77" t="s">
        <v>7</v>
      </c>
      <c r="D10" s="81" t="s">
        <v>8</v>
      </c>
      <c r="E10" s="81" t="s">
        <v>9</v>
      </c>
      <c r="F10" s="81" t="s">
        <v>10</v>
      </c>
      <c r="G10" s="77" t="s">
        <v>11</v>
      </c>
      <c r="H10" s="72" t="s">
        <v>12</v>
      </c>
      <c r="I10" s="72"/>
      <c r="J10" s="72"/>
      <c r="K10" s="72"/>
      <c r="L10" s="72"/>
      <c r="M10" s="73" t="s">
        <v>13</v>
      </c>
      <c r="N10" s="73" t="s">
        <v>14</v>
      </c>
      <c r="O10" s="73" t="s">
        <v>15</v>
      </c>
      <c r="P10" s="72" t="s">
        <v>16</v>
      </c>
      <c r="Q10" s="72"/>
      <c r="R10" s="72"/>
      <c r="S10" s="72" t="s">
        <v>17</v>
      </c>
      <c r="T10" s="72"/>
      <c r="U10" s="73" t="s">
        <v>18</v>
      </c>
      <c r="V10" s="73" t="s">
        <v>19</v>
      </c>
      <c r="W10" s="73" t="s">
        <v>20</v>
      </c>
    </row>
    <row r="11" spans="1:23" s="4" customFormat="1" ht="36.950000000000003" customHeight="1" x14ac:dyDescent="0.2">
      <c r="A11" s="78"/>
      <c r="B11" s="80"/>
      <c r="C11" s="78"/>
      <c r="D11" s="82"/>
      <c r="E11" s="82"/>
      <c r="F11" s="82"/>
      <c r="G11" s="78"/>
      <c r="H11" s="5" t="s">
        <v>21</v>
      </c>
      <c r="I11" s="5" t="s">
        <v>22</v>
      </c>
      <c r="J11" s="5" t="s">
        <v>23</v>
      </c>
      <c r="K11" s="5" t="s">
        <v>24</v>
      </c>
      <c r="L11" s="5" t="s">
        <v>25</v>
      </c>
      <c r="M11" s="74"/>
      <c r="N11" s="74"/>
      <c r="O11" s="74"/>
      <c r="P11" s="5" t="s">
        <v>26</v>
      </c>
      <c r="Q11" s="5" t="s">
        <v>27</v>
      </c>
      <c r="R11" s="5" t="s">
        <v>28</v>
      </c>
      <c r="S11" s="5" t="s">
        <v>26</v>
      </c>
      <c r="T11" s="5" t="s">
        <v>27</v>
      </c>
      <c r="U11" s="74"/>
      <c r="V11" s="74"/>
      <c r="W11" s="74"/>
    </row>
    <row r="12" spans="1:23" s="1" customFormat="1" ht="11.1" customHeight="1" x14ac:dyDescent="0.2">
      <c r="A12" s="6" t="s">
        <v>29</v>
      </c>
      <c r="B12" s="63" t="s">
        <v>30</v>
      </c>
      <c r="C12" s="6" t="s">
        <v>31</v>
      </c>
      <c r="D12" s="6" t="s">
        <v>32</v>
      </c>
      <c r="E12" s="6" t="s">
        <v>33</v>
      </c>
      <c r="F12" s="6" t="s">
        <v>34</v>
      </c>
      <c r="G12" s="6" t="s">
        <v>35</v>
      </c>
      <c r="H12" s="6" t="s">
        <v>36</v>
      </c>
      <c r="I12" s="6" t="s">
        <v>37</v>
      </c>
      <c r="J12" s="6" t="s">
        <v>38</v>
      </c>
      <c r="K12" s="6" t="s">
        <v>39</v>
      </c>
      <c r="L12" s="6" t="s">
        <v>40</v>
      </c>
      <c r="M12" s="6" t="s">
        <v>41</v>
      </c>
      <c r="N12" s="6" t="s">
        <v>42</v>
      </c>
      <c r="O12" s="6" t="s">
        <v>43</v>
      </c>
      <c r="P12" s="6" t="s">
        <v>44</v>
      </c>
      <c r="Q12" s="6" t="s">
        <v>45</v>
      </c>
      <c r="R12" s="6" t="s">
        <v>46</v>
      </c>
      <c r="S12" s="6" t="s">
        <v>47</v>
      </c>
      <c r="T12" s="6" t="s">
        <v>48</v>
      </c>
      <c r="U12" s="6" t="s">
        <v>49</v>
      </c>
      <c r="V12" s="6" t="s">
        <v>50</v>
      </c>
      <c r="W12" s="6" t="s">
        <v>51</v>
      </c>
    </row>
    <row r="13" spans="1:23" s="1" customFormat="1" ht="12" customHeight="1" outlineLevel="1" x14ac:dyDescent="0.2">
      <c r="A13" s="7"/>
      <c r="B13" s="64" t="s">
        <v>52</v>
      </c>
      <c r="C13" s="8"/>
      <c r="D13" s="8"/>
      <c r="E13" s="8"/>
      <c r="F13" s="8"/>
      <c r="G13" s="8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>
        <f>ROUND($S$19+$S$21+$S$24+$S$25+$S$27+$S$28+$S$29+$S$31+$S$32+$S$33+$S$35+$S$36+$S$37+$S$39+$S$40+$S$41+$S$42+$S$44+$S$45+$S$46+$S$49+$S$50+$S$51+$S$53+$S$54+$S$56+$S$57+$S$58+$S$60+$S$61+$S$62+$S$63,2)</f>
        <v>0</v>
      </c>
      <c r="T13" s="9">
        <f>ROUND($T$19+$T$21+$T$24+$T$25+$T$27+$T$28+$T$29+$T$31+$T$32+$T$33+$T$35+$T$36+$T$37+$T$39+$T$40+$T$41+$T$42+$T$44+$T$45+$T$46+$T$49+$T$50+$T$51+$T$53+$T$54+$T$56+$T$57+$T$58+$T$60+$T$61+$T$62+$T$63,2)</f>
        <v>12679197.33</v>
      </c>
      <c r="U13" s="9">
        <f>ROUND($U$19+$U$21+$U$24+$U$25+$U$27+$U$28+$U$29+$U$31+$U$32+$U$33+$U$35+$U$36+$U$37+$U$39+$U$40+$U$41+$U$42+$U$44+$U$45+$U$46+$U$49+$U$50+$U$51+$U$53+$U$54+$U$56+$U$57+$U$58+$U$60+$U$61+$U$62+$U$63,2)</f>
        <v>12679197.33</v>
      </c>
      <c r="V13" s="9"/>
      <c r="W13" s="9"/>
    </row>
    <row r="14" spans="1:23" s="1" customFormat="1" ht="12" customHeight="1" outlineLevel="2" x14ac:dyDescent="0.2">
      <c r="A14" s="7"/>
      <c r="B14" s="64" t="s">
        <v>53</v>
      </c>
      <c r="C14" s="8"/>
      <c r="D14" s="8"/>
      <c r="E14" s="8"/>
      <c r="F14" s="8"/>
      <c r="G14" s="8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>
        <f>ROUND($S$19+$S$21+$S$24+$S$25+$S$27+$S$28+$S$29+$S$31+$S$32+$S$33+$S$35+$S$36+$S$37+$S$39+$S$40+$S$41+$S$42+$S$44+$S$45+$S$46+$S$49+$S$50+$S$51+$S$53+$S$54+$S$56+$S$57+$S$58+$S$60+$S$61+$S$62+$S$63,2)</f>
        <v>0</v>
      </c>
      <c r="T14" s="9">
        <f>ROUND($T$19+$T$21+$T$24+$T$25+$T$27+$T$28+$T$29+$T$31+$T$32+$T$33+$T$35+$T$36+$T$37+$T$39+$T$40+$T$41+$T$42+$T$44+$T$45+$T$46+$T$49+$T$50+$T$51+$T$53+$T$54+$T$56+$T$57+$T$58+$T$60+$T$61+$T$62+$T$63,2)</f>
        <v>12679197.33</v>
      </c>
      <c r="U14" s="9">
        <f>ROUND($U$19+$U$21+$U$24+$U$25+$U$27+$U$28+$U$29+$U$31+$U$32+$U$33+$U$35+$U$36+$U$37+$U$39+$U$40+$U$41+$U$42+$U$44+$U$45+$U$46+$U$49+$U$50+$U$51+$U$53+$U$54+$U$56+$U$57+$U$58+$U$60+$U$61+$U$62+$U$63,2)</f>
        <v>12679197.33</v>
      </c>
      <c r="V14" s="9"/>
      <c r="W14" s="9"/>
    </row>
    <row r="15" spans="1:23" s="1" customFormat="1" ht="12" customHeight="1" outlineLevel="3" x14ac:dyDescent="0.2">
      <c r="A15" s="7"/>
      <c r="B15" s="64" t="s">
        <v>54</v>
      </c>
      <c r="C15" s="8"/>
      <c r="D15" s="8"/>
      <c r="E15" s="8"/>
      <c r="F15" s="8"/>
      <c r="G15" s="8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>
        <f>ROUND($S$19+$S$21+$S$24+$S$25+$S$27+$S$28+$S$29+$S$31+$S$32+$S$33+$S$35+$S$36+$S$37+$S$39+$S$40+$S$41+$S$42+$S$44+$S$45+$S$46+$S$49+$S$50+$S$51+$S$53+$S$54+$S$56+$S$57+$S$58+$S$60+$S$61+$S$62+$S$63,2)</f>
        <v>0</v>
      </c>
      <c r="T15" s="9">
        <f>ROUND($T$19+$T$21+$T$24+$T$25+$T$27+$T$28+$T$29+$T$31+$T$32+$T$33+$T$35+$T$36+$T$37+$T$39+$T$40+$T$41+$T$42+$T$44+$T$45+$T$46+$T$49+$T$50+$T$51+$T$53+$T$54+$T$56+$T$57+$T$58+$T$60+$T$61+$T$62+$T$63,2)</f>
        <v>12679197.33</v>
      </c>
      <c r="U15" s="9">
        <f>ROUND($U$19+$U$21+$U$24+$U$25+$U$27+$U$28+$U$29+$U$31+$U$32+$U$33+$U$35+$U$36+$U$37+$U$39+$U$40+$U$41+$U$42+$U$44+$U$45+$U$46+$U$49+$U$50+$U$51+$U$53+$U$54+$U$56+$U$57+$U$58+$U$60+$U$61+$U$62+$U$63,2)</f>
        <v>12679197.33</v>
      </c>
      <c r="V15" s="9"/>
      <c r="W15" s="9"/>
    </row>
    <row r="16" spans="1:23" s="1" customFormat="1" ht="12" customHeight="1" outlineLevel="4" x14ac:dyDescent="0.2">
      <c r="A16" s="7"/>
      <c r="B16" s="64" t="s">
        <v>55</v>
      </c>
      <c r="C16" s="8"/>
      <c r="D16" s="8"/>
      <c r="E16" s="8"/>
      <c r="F16" s="8"/>
      <c r="G16" s="8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>
        <f>ROUND($S$19+$S$21+$S$24+$S$25+$S$27+$S$28+$S$29+$S$31+$S$32+$S$33+$S$35+$S$36+$S$37+$S$39+$S$40+$S$41+$S$42+$S$44+$S$45+$S$46+$S$49+$S$50+$S$51+$S$53+$S$54+$S$56+$S$57+$S$58+$S$60+$S$61+$S$62+$S$63,2)</f>
        <v>0</v>
      </c>
      <c r="T16" s="9">
        <f>ROUND($T$19+$T$21+$T$24+$T$25+$T$27+$T$28+$T$29+$T$31+$T$32+$T$33+$T$35+$T$36+$T$37+$T$39+$T$40+$T$41+$T$42+$T$44+$T$45+$T$46+$T$49+$T$50+$T$51+$T$53+$T$54+$T$56+$T$57+$T$58+$T$60+$T$61+$T$62+$T$63,2)</f>
        <v>12679197.33</v>
      </c>
      <c r="U16" s="9">
        <f>ROUND($U$19+$U$21+$U$24+$U$25+$U$27+$U$28+$U$29+$U$31+$U$32+$U$33+$U$35+$U$36+$U$37+$U$39+$U$40+$U$41+$U$42+$U$44+$U$45+$U$46+$U$49+$U$50+$U$51+$U$53+$U$54+$U$56+$U$57+$U$58+$U$60+$U$61+$U$62+$U$63,2)</f>
        <v>12679197.33</v>
      </c>
      <c r="V16" s="9"/>
      <c r="W16" s="9"/>
    </row>
    <row r="17" spans="1:23" s="1" customFormat="1" ht="12" customHeight="1" outlineLevel="5" x14ac:dyDescent="0.2">
      <c r="A17" s="7"/>
      <c r="B17" s="64" t="s">
        <v>56</v>
      </c>
      <c r="C17" s="8"/>
      <c r="D17" s="8"/>
      <c r="E17" s="8"/>
      <c r="F17" s="8"/>
      <c r="G17" s="8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>
        <f>ROUND($S$19+$S$21,2)</f>
        <v>0</v>
      </c>
      <c r="T17" s="9">
        <f>ROUND($T$19+$T$21,2)</f>
        <v>0</v>
      </c>
      <c r="U17" s="9">
        <f>ROUND($U$19+$U$21,2)</f>
        <v>0</v>
      </c>
      <c r="V17" s="9"/>
      <c r="W17" s="9"/>
    </row>
    <row r="18" spans="1:23" s="10" customFormat="1" ht="63" customHeight="1" outlineLevel="6" x14ac:dyDescent="0.15">
      <c r="A18" s="11">
        <v>1</v>
      </c>
      <c r="B18" s="65" t="s">
        <v>57</v>
      </c>
      <c r="C18" s="12" t="s">
        <v>58</v>
      </c>
      <c r="D18" s="12"/>
      <c r="E18" s="12"/>
      <c r="F18" s="12"/>
      <c r="G18" s="12"/>
      <c r="H18" s="13">
        <v>575.27</v>
      </c>
      <c r="I18" s="14">
        <v>1896.62</v>
      </c>
      <c r="J18" s="14">
        <v>1644.53</v>
      </c>
      <c r="K18" s="14">
        <v>1709.1</v>
      </c>
      <c r="L18" s="14">
        <v>1931.45</v>
      </c>
      <c r="M18" s="14">
        <v>7756.97</v>
      </c>
      <c r="N18" s="15"/>
      <c r="O18" s="15">
        <f>$O$19</f>
        <v>7756.97</v>
      </c>
      <c r="P18" s="15"/>
      <c r="Q18" s="15"/>
      <c r="R18" s="15">
        <f>ROUND($U$18/$O$18,2)</f>
        <v>0</v>
      </c>
      <c r="S18" s="15">
        <f>ROUND($S$19,2)</f>
        <v>0</v>
      </c>
      <c r="T18" s="15">
        <f>ROUND($T$19,2)</f>
        <v>0</v>
      </c>
      <c r="U18" s="15">
        <f>ROUND($U$19,2)</f>
        <v>0</v>
      </c>
      <c r="V18" s="16" t="s">
        <v>59</v>
      </c>
      <c r="W18" s="57"/>
    </row>
    <row r="19" spans="1:23" s="17" customFormat="1" ht="11.1" customHeight="1" outlineLevel="7" x14ac:dyDescent="0.2">
      <c r="A19" s="18"/>
      <c r="B19" s="66" t="s">
        <v>26</v>
      </c>
      <c r="C19" s="19" t="s">
        <v>58</v>
      </c>
      <c r="D19" s="19"/>
      <c r="E19" s="19"/>
      <c r="F19" s="19"/>
      <c r="G19" s="19"/>
      <c r="H19" s="20">
        <v>575.27</v>
      </c>
      <c r="I19" s="21">
        <v>1896.62</v>
      </c>
      <c r="J19" s="21">
        <v>1644.53</v>
      </c>
      <c r="K19" s="21">
        <v>1709.1</v>
      </c>
      <c r="L19" s="21">
        <v>1931.45</v>
      </c>
      <c r="M19" s="20">
        <f>$H$19+$I$19+$J$19+$K$19+$L$19</f>
        <v>7756.97</v>
      </c>
      <c r="N19" s="20">
        <v>1</v>
      </c>
      <c r="O19" s="22">
        <f>ROUND($M$19*$N$19,3)</f>
        <v>7756.97</v>
      </c>
      <c r="P19" s="46"/>
      <c r="Q19" s="47"/>
      <c r="R19" s="42">
        <f>ROUND($Q$19+$P$19,2)</f>
        <v>0</v>
      </c>
      <c r="S19" s="22">
        <f>ROUND($M$19*$P$19,2)</f>
        <v>0</v>
      </c>
      <c r="T19" s="22">
        <f>ROUND($O$19*$Q$19,2)</f>
        <v>0</v>
      </c>
      <c r="U19" s="22">
        <f>ROUND($T$19+$S$19,2)</f>
        <v>0</v>
      </c>
      <c r="V19" s="22"/>
      <c r="W19" s="58"/>
    </row>
    <row r="20" spans="1:23" s="10" customFormat="1" ht="63" customHeight="1" outlineLevel="6" x14ac:dyDescent="0.15">
      <c r="A20" s="11">
        <v>2</v>
      </c>
      <c r="B20" s="65" t="s">
        <v>60</v>
      </c>
      <c r="C20" s="12" t="s">
        <v>61</v>
      </c>
      <c r="D20" s="12"/>
      <c r="E20" s="12"/>
      <c r="F20" s="12"/>
      <c r="G20" s="12"/>
      <c r="H20" s="15"/>
      <c r="I20" s="15"/>
      <c r="J20" s="15"/>
      <c r="K20" s="15"/>
      <c r="L20" s="13">
        <v>343.56799999999998</v>
      </c>
      <c r="M20" s="13">
        <v>343.56799999999998</v>
      </c>
      <c r="N20" s="15"/>
      <c r="O20" s="15">
        <f>$O$21</f>
        <v>343.56799999999998</v>
      </c>
      <c r="P20" s="48"/>
      <c r="Q20" s="48"/>
      <c r="R20" s="15">
        <f>ROUND($U$20/$O$20,2)</f>
        <v>0</v>
      </c>
      <c r="S20" s="15">
        <f>ROUND($S$21,2)</f>
        <v>0</v>
      </c>
      <c r="T20" s="15">
        <f>ROUND($T$21,2)</f>
        <v>0</v>
      </c>
      <c r="U20" s="15">
        <f>ROUND($U$21,2)</f>
        <v>0</v>
      </c>
      <c r="V20" s="16" t="s">
        <v>59</v>
      </c>
      <c r="W20" s="57"/>
    </row>
    <row r="21" spans="1:23" s="17" customFormat="1" ht="11.1" customHeight="1" outlineLevel="7" x14ac:dyDescent="0.2">
      <c r="A21" s="18"/>
      <c r="B21" s="66" t="s">
        <v>26</v>
      </c>
      <c r="C21" s="19" t="s">
        <v>61</v>
      </c>
      <c r="D21" s="19"/>
      <c r="E21" s="19"/>
      <c r="F21" s="19"/>
      <c r="G21" s="19"/>
      <c r="H21" s="22"/>
      <c r="I21" s="22"/>
      <c r="J21" s="22"/>
      <c r="K21" s="22"/>
      <c r="L21" s="20">
        <v>343.56799999999998</v>
      </c>
      <c r="M21" s="20">
        <f>$H$21+$I$21+$J$21+$K$21+$L$21</f>
        <v>343.56799999999998</v>
      </c>
      <c r="N21" s="20">
        <v>1</v>
      </c>
      <c r="O21" s="22">
        <f>ROUND($M$21*$N$21,3)</f>
        <v>343.56799999999998</v>
      </c>
      <c r="P21" s="46"/>
      <c r="Q21" s="47"/>
      <c r="R21" s="42">
        <f>ROUND($Q$21+$P$21,2)</f>
        <v>0</v>
      </c>
      <c r="S21" s="22">
        <f>ROUND($M$21*$P$21,2)</f>
        <v>0</v>
      </c>
      <c r="T21" s="22">
        <f>ROUND($O$21*$Q$21,2)</f>
        <v>0</v>
      </c>
      <c r="U21" s="22">
        <f>ROUND($T$21+$S$21,2)</f>
        <v>0</v>
      </c>
      <c r="V21" s="22"/>
      <c r="W21" s="58"/>
    </row>
    <row r="22" spans="1:23" s="1" customFormat="1" ht="12" customHeight="1" outlineLevel="5" x14ac:dyDescent="0.2">
      <c r="A22" s="7"/>
      <c r="B22" s="64" t="s">
        <v>62</v>
      </c>
      <c r="C22" s="8"/>
      <c r="D22" s="8"/>
      <c r="E22" s="8"/>
      <c r="F22" s="8"/>
      <c r="G22" s="8"/>
      <c r="H22" s="9"/>
      <c r="I22" s="9"/>
      <c r="J22" s="9"/>
      <c r="K22" s="9"/>
      <c r="L22" s="9"/>
      <c r="M22" s="9"/>
      <c r="N22" s="9"/>
      <c r="O22" s="9"/>
      <c r="P22" s="49"/>
      <c r="Q22" s="49"/>
      <c r="R22" s="9"/>
      <c r="S22" s="9">
        <f>ROUND($S$24+$S$25+$S$27+$S$28+$S$29+$S$31+$S$32+$S$33+$S$35+$S$36+$S$37+$S$39+$S$40+$S$41+$S$42+$S$44+$S$45+$S$46,2)</f>
        <v>0</v>
      </c>
      <c r="T22" s="9">
        <f>ROUND($T$24+$T$25+$T$27+$T$28+$T$29+$T$31+$T$32+$T$33+$T$35+$T$36+$T$37+$T$39+$T$40+$T$41+$T$42+$T$44+$T$45+$T$46,2)</f>
        <v>12000277.390000001</v>
      </c>
      <c r="U22" s="9">
        <f>ROUND($U$24+$U$25+$U$27+$U$28+$U$29+$U$31+$U$32+$U$33+$U$35+$U$36+$U$37+$U$39+$U$40+$U$41+$U$42+$U$44+$U$45+$U$46,2)</f>
        <v>12000277.390000001</v>
      </c>
      <c r="V22" s="9"/>
      <c r="W22" s="49"/>
    </row>
    <row r="23" spans="1:23" s="10" customFormat="1" ht="11.1" customHeight="1" outlineLevel="6" x14ac:dyDescent="0.15">
      <c r="A23" s="11">
        <v>3</v>
      </c>
      <c r="B23" s="65" t="s">
        <v>63</v>
      </c>
      <c r="C23" s="12" t="s">
        <v>61</v>
      </c>
      <c r="D23" s="12"/>
      <c r="E23" s="12"/>
      <c r="F23" s="12"/>
      <c r="G23" s="12"/>
      <c r="H23" s="13">
        <v>57.527000000000001</v>
      </c>
      <c r="I23" s="13">
        <v>189.66200000000001</v>
      </c>
      <c r="J23" s="13">
        <v>164.453</v>
      </c>
      <c r="K23" s="13">
        <v>170.91</v>
      </c>
      <c r="L23" s="13">
        <v>134.715</v>
      </c>
      <c r="M23" s="13">
        <v>717.26700000000005</v>
      </c>
      <c r="N23" s="15"/>
      <c r="O23" s="15">
        <f>$O$24</f>
        <v>717.26700000000005</v>
      </c>
      <c r="P23" s="48"/>
      <c r="Q23" s="48"/>
      <c r="R23" s="15">
        <f>ROUND($U$23/$O$23,2)</f>
        <v>1291.5</v>
      </c>
      <c r="S23" s="15">
        <f>ROUND($S$24+$S$25,2)</f>
        <v>0</v>
      </c>
      <c r="T23" s="15">
        <f>ROUND($T$24+$T$25,2)</f>
        <v>926350.5</v>
      </c>
      <c r="U23" s="15">
        <f>ROUND($U$24+$U$25,2)</f>
        <v>926350.5</v>
      </c>
      <c r="V23" s="16" t="s">
        <v>64</v>
      </c>
      <c r="W23" s="57"/>
    </row>
    <row r="24" spans="1:23" s="17" customFormat="1" ht="11.1" customHeight="1" outlineLevel="7" x14ac:dyDescent="0.2">
      <c r="A24" s="18"/>
      <c r="B24" s="66" t="s">
        <v>26</v>
      </c>
      <c r="C24" s="19" t="s">
        <v>61</v>
      </c>
      <c r="D24" s="19"/>
      <c r="E24" s="19"/>
      <c r="F24" s="19"/>
      <c r="G24" s="19"/>
      <c r="H24" s="20">
        <v>57.527000000000001</v>
      </c>
      <c r="I24" s="20">
        <v>189.66200000000001</v>
      </c>
      <c r="J24" s="20">
        <v>164.453</v>
      </c>
      <c r="K24" s="20">
        <v>170.91</v>
      </c>
      <c r="L24" s="20">
        <v>134.715</v>
      </c>
      <c r="M24" s="20">
        <f>$H$24+$I$24+$J$24+$K$24+$L$24</f>
        <v>717.26700000000005</v>
      </c>
      <c r="N24" s="20">
        <v>1</v>
      </c>
      <c r="O24" s="22">
        <f>ROUND($M$24*$N$24,3)</f>
        <v>717.26700000000005</v>
      </c>
      <c r="P24" s="50"/>
      <c r="Q24" s="47"/>
      <c r="R24" s="43">
        <f>ROUND($Q$24+$P$24,2)</f>
        <v>0</v>
      </c>
      <c r="S24" s="22">
        <f>ROUND($M$24*$P$24,2)</f>
        <v>0</v>
      </c>
      <c r="T24" s="22">
        <f>ROUND($O$24*$Q$24,2)</f>
        <v>0</v>
      </c>
      <c r="U24" s="22">
        <f>ROUND($T$24+$S$24,2)</f>
        <v>0</v>
      </c>
      <c r="V24" s="22"/>
      <c r="W24" s="58"/>
    </row>
    <row r="25" spans="1:23" s="1" customFormat="1" ht="11.1" customHeight="1" outlineLevel="7" x14ac:dyDescent="0.2">
      <c r="A25" s="23"/>
      <c r="B25" s="67" t="s">
        <v>65</v>
      </c>
      <c r="C25" s="24" t="s">
        <v>66</v>
      </c>
      <c r="D25" s="24"/>
      <c r="E25" s="24"/>
      <c r="F25" s="24"/>
      <c r="G25" s="24"/>
      <c r="H25" s="25">
        <v>80.537999999999997</v>
      </c>
      <c r="I25" s="25">
        <v>265.52699999999999</v>
      </c>
      <c r="J25" s="25">
        <v>230.23400000000001</v>
      </c>
      <c r="K25" s="25">
        <v>239.274</v>
      </c>
      <c r="L25" s="25">
        <v>188.601</v>
      </c>
      <c r="M25" s="25">
        <f>$H$25+$I$25+$J$25+$K$25+$L$25</f>
        <v>1004.174</v>
      </c>
      <c r="N25" s="27">
        <v>1.23</v>
      </c>
      <c r="O25" s="26">
        <f>ROUND($M$25*$N$25,3)</f>
        <v>1235.134</v>
      </c>
      <c r="P25" s="51"/>
      <c r="Q25" s="52">
        <v>750</v>
      </c>
      <c r="R25" s="27">
        <f>ROUND($Q$25+$P$25,2)</f>
        <v>750</v>
      </c>
      <c r="S25" s="26">
        <f>ROUND($M$25*$P$25,2)</f>
        <v>0</v>
      </c>
      <c r="T25" s="26">
        <f>ROUND($O$25*$Q$25,2)</f>
        <v>926350.5</v>
      </c>
      <c r="U25" s="26">
        <f>ROUND($T$25+$S$25,2)</f>
        <v>926350.5</v>
      </c>
      <c r="V25" s="28" t="s">
        <v>67</v>
      </c>
      <c r="W25" s="59"/>
    </row>
    <row r="26" spans="1:23" s="10" customFormat="1" ht="21.95" customHeight="1" outlineLevel="6" x14ac:dyDescent="0.15">
      <c r="A26" s="11">
        <v>4</v>
      </c>
      <c r="B26" s="65" t="s">
        <v>68</v>
      </c>
      <c r="C26" s="12" t="s">
        <v>61</v>
      </c>
      <c r="D26" s="12"/>
      <c r="E26" s="12"/>
      <c r="F26" s="12"/>
      <c r="G26" s="12"/>
      <c r="H26" s="13">
        <v>120.807</v>
      </c>
      <c r="I26" s="13">
        <v>398.29</v>
      </c>
      <c r="J26" s="13">
        <v>345.351</v>
      </c>
      <c r="K26" s="13">
        <v>358.911</v>
      </c>
      <c r="L26" s="13">
        <v>282.90199999999999</v>
      </c>
      <c r="M26" s="14">
        <v>1506.261</v>
      </c>
      <c r="N26" s="15"/>
      <c r="O26" s="15">
        <f>$O$27</f>
        <v>1506.261</v>
      </c>
      <c r="P26" s="48"/>
      <c r="Q26" s="48"/>
      <c r="R26" s="15">
        <f>ROUND($U$26/$O$26,2)</f>
        <v>1580.55</v>
      </c>
      <c r="S26" s="15">
        <f>ROUND($S$27+$S$28+$S$29,2)</f>
        <v>0</v>
      </c>
      <c r="T26" s="15">
        <f>ROUND($T$27+$T$28+$T$29,2)</f>
        <v>2380720.35</v>
      </c>
      <c r="U26" s="15">
        <f>ROUND($U$27+$U$28+$U$29,2)</f>
        <v>2380720.35</v>
      </c>
      <c r="V26" s="16" t="s">
        <v>64</v>
      </c>
      <c r="W26" s="57"/>
    </row>
    <row r="27" spans="1:23" s="17" customFormat="1" ht="11.1" customHeight="1" outlineLevel="7" x14ac:dyDescent="0.2">
      <c r="A27" s="18"/>
      <c r="B27" s="66" t="s">
        <v>26</v>
      </c>
      <c r="C27" s="19" t="s">
        <v>61</v>
      </c>
      <c r="D27" s="19"/>
      <c r="E27" s="19"/>
      <c r="F27" s="19"/>
      <c r="G27" s="19"/>
      <c r="H27" s="20">
        <v>120.807</v>
      </c>
      <c r="I27" s="20">
        <v>398.29</v>
      </c>
      <c r="J27" s="20">
        <v>345.351</v>
      </c>
      <c r="K27" s="20">
        <v>358.911</v>
      </c>
      <c r="L27" s="20">
        <v>282.90199999999999</v>
      </c>
      <c r="M27" s="20">
        <f>$H$27+$I$27+$J$27+$K$27+$L$27</f>
        <v>1506.261</v>
      </c>
      <c r="N27" s="20">
        <v>1</v>
      </c>
      <c r="O27" s="22">
        <f>ROUND($M$27*$N$27,3)</f>
        <v>1506.261</v>
      </c>
      <c r="P27" s="50"/>
      <c r="Q27" s="47"/>
      <c r="R27" s="43">
        <f>ROUND($Q$27+$P$27,2)</f>
        <v>0</v>
      </c>
      <c r="S27" s="22">
        <f>ROUND($M$27*$P$27,2)</f>
        <v>0</v>
      </c>
      <c r="T27" s="22">
        <f>ROUND($O$27*$Q$27,2)</f>
        <v>0</v>
      </c>
      <c r="U27" s="22">
        <f>ROUND($T$27+$S$27,2)</f>
        <v>0</v>
      </c>
      <c r="V27" s="22"/>
      <c r="W27" s="58"/>
    </row>
    <row r="28" spans="1:23" s="1" customFormat="1" ht="11.1" customHeight="1" outlineLevel="7" x14ac:dyDescent="0.2">
      <c r="A28" s="23"/>
      <c r="B28" s="67" t="s">
        <v>69</v>
      </c>
      <c r="C28" s="24" t="s">
        <v>66</v>
      </c>
      <c r="D28" s="24"/>
      <c r="E28" s="24"/>
      <c r="F28" s="24"/>
      <c r="G28" s="24"/>
      <c r="H28" s="25">
        <v>12.081</v>
      </c>
      <c r="I28" s="25">
        <v>39.829000000000001</v>
      </c>
      <c r="J28" s="25">
        <v>34.534999999999997</v>
      </c>
      <c r="K28" s="25">
        <v>35.890999999999998</v>
      </c>
      <c r="L28" s="25">
        <v>28.29</v>
      </c>
      <c r="M28" s="25">
        <f>$H$28+$I$28+$J$28+$K$28+$L$28</f>
        <v>150.62599999999998</v>
      </c>
      <c r="N28" s="27">
        <v>1.23</v>
      </c>
      <c r="O28" s="26">
        <f>ROUND($M$28*$N$28,3)</f>
        <v>185.27</v>
      </c>
      <c r="P28" s="51"/>
      <c r="Q28" s="52">
        <v>950</v>
      </c>
      <c r="R28" s="27">
        <f>ROUND($Q$28+$P$28,2)</f>
        <v>950</v>
      </c>
      <c r="S28" s="26">
        <f>ROUND($M$28*$P$28,2)</f>
        <v>0</v>
      </c>
      <c r="T28" s="26">
        <f>ROUND($O$28*$Q$28,2)</f>
        <v>176006.5</v>
      </c>
      <c r="U28" s="26">
        <f>ROUND($T$28+$S$28,2)</f>
        <v>176006.5</v>
      </c>
      <c r="V28" s="28"/>
      <c r="W28" s="59"/>
    </row>
    <row r="29" spans="1:23" s="1" customFormat="1" ht="11.1" customHeight="1" outlineLevel="7" x14ac:dyDescent="0.2">
      <c r="A29" s="23"/>
      <c r="B29" s="67" t="s">
        <v>70</v>
      </c>
      <c r="C29" s="24" t="s">
        <v>66</v>
      </c>
      <c r="D29" s="24"/>
      <c r="E29" s="24"/>
      <c r="F29" s="24"/>
      <c r="G29" s="24"/>
      <c r="H29" s="25">
        <v>169.13</v>
      </c>
      <c r="I29" s="25">
        <v>557.60599999999999</v>
      </c>
      <c r="J29" s="25">
        <v>483.49099999999999</v>
      </c>
      <c r="K29" s="25">
        <v>502.47500000000002</v>
      </c>
      <c r="L29" s="25">
        <v>396.06299999999999</v>
      </c>
      <c r="M29" s="25">
        <f>$H$29+$I$29+$J$29+$K$29+$L$29</f>
        <v>2108.7649999999999</v>
      </c>
      <c r="N29" s="27">
        <v>1.23</v>
      </c>
      <c r="O29" s="26">
        <f>ROUND($M$29*$N$29,3)</f>
        <v>2593.7809999999999</v>
      </c>
      <c r="P29" s="51"/>
      <c r="Q29" s="52">
        <v>850</v>
      </c>
      <c r="R29" s="27">
        <f>ROUND($Q$29+$P$29,2)</f>
        <v>850</v>
      </c>
      <c r="S29" s="26">
        <f>ROUND($M$29*$P$29,2)</f>
        <v>0</v>
      </c>
      <c r="T29" s="26">
        <f>ROUND($O$29*$Q$29,2)</f>
        <v>2204713.85</v>
      </c>
      <c r="U29" s="26">
        <f>ROUND($T$29+$S$29,2)</f>
        <v>2204713.85</v>
      </c>
      <c r="V29" s="28" t="s">
        <v>71</v>
      </c>
      <c r="W29" s="59"/>
    </row>
    <row r="30" spans="1:23" s="10" customFormat="1" ht="21.95" customHeight="1" outlineLevel="6" x14ac:dyDescent="0.15">
      <c r="A30" s="11">
        <v>5</v>
      </c>
      <c r="B30" s="65" t="s">
        <v>72</v>
      </c>
      <c r="C30" s="12" t="s">
        <v>61</v>
      </c>
      <c r="D30" s="12"/>
      <c r="E30" s="12"/>
      <c r="F30" s="12"/>
      <c r="G30" s="12"/>
      <c r="H30" s="13">
        <v>46.021999999999998</v>
      </c>
      <c r="I30" s="13">
        <v>151.72999999999999</v>
      </c>
      <c r="J30" s="13">
        <v>131.56200000000001</v>
      </c>
      <c r="K30" s="13">
        <v>136.72800000000001</v>
      </c>
      <c r="L30" s="13">
        <v>107.77200000000001</v>
      </c>
      <c r="M30" s="13">
        <v>573.81399999999996</v>
      </c>
      <c r="N30" s="15"/>
      <c r="O30" s="15">
        <f>$O$31</f>
        <v>573.81399999999996</v>
      </c>
      <c r="P30" s="48"/>
      <c r="Q30" s="48"/>
      <c r="R30" s="15">
        <f>ROUND($U$30/$O$30,2)</f>
        <v>3742.62</v>
      </c>
      <c r="S30" s="15">
        <f>ROUND($S$31+$S$32+$S$33,2)</f>
        <v>0</v>
      </c>
      <c r="T30" s="15">
        <f>ROUND($T$31+$T$32+$T$33,2)</f>
        <v>2147567.7999999998</v>
      </c>
      <c r="U30" s="15">
        <f>ROUND($U$31+$U$32+$U$33,2)</f>
        <v>2147567.7999999998</v>
      </c>
      <c r="V30" s="16" t="s">
        <v>64</v>
      </c>
      <c r="W30" s="57"/>
    </row>
    <row r="31" spans="1:23" s="17" customFormat="1" ht="11.1" customHeight="1" outlineLevel="7" x14ac:dyDescent="0.2">
      <c r="A31" s="18"/>
      <c r="B31" s="66" t="s">
        <v>26</v>
      </c>
      <c r="C31" s="19" t="s">
        <v>61</v>
      </c>
      <c r="D31" s="19"/>
      <c r="E31" s="19"/>
      <c r="F31" s="19"/>
      <c r="G31" s="19"/>
      <c r="H31" s="20">
        <v>46.021999999999998</v>
      </c>
      <c r="I31" s="20">
        <v>151.72999999999999</v>
      </c>
      <c r="J31" s="20">
        <v>131.56200000000001</v>
      </c>
      <c r="K31" s="20">
        <v>136.72800000000001</v>
      </c>
      <c r="L31" s="20">
        <v>107.77200000000001</v>
      </c>
      <c r="M31" s="20">
        <f>$H$31+$I$31+$J$31+$K$31+$L$31</f>
        <v>573.81399999999996</v>
      </c>
      <c r="N31" s="20">
        <v>1</v>
      </c>
      <c r="O31" s="22">
        <f>ROUND($M$31*$N$31,3)</f>
        <v>573.81399999999996</v>
      </c>
      <c r="P31" s="50"/>
      <c r="Q31" s="47"/>
      <c r="R31" s="43">
        <f>ROUND($Q$31+$P$31,2)</f>
        <v>0</v>
      </c>
      <c r="S31" s="22">
        <f>ROUND($M$31*$P$31,2)</f>
        <v>0</v>
      </c>
      <c r="T31" s="22">
        <f>ROUND($O$31*$Q$31,2)</f>
        <v>0</v>
      </c>
      <c r="U31" s="22">
        <f>ROUND($T$31+$S$31,2)</f>
        <v>0</v>
      </c>
      <c r="V31" s="22"/>
      <c r="W31" s="58"/>
    </row>
    <row r="32" spans="1:23" s="1" customFormat="1" ht="11.1" customHeight="1" outlineLevel="7" x14ac:dyDescent="0.2">
      <c r="A32" s="23"/>
      <c r="B32" s="67" t="s">
        <v>73</v>
      </c>
      <c r="C32" s="24" t="s">
        <v>66</v>
      </c>
      <c r="D32" s="24"/>
      <c r="E32" s="24"/>
      <c r="F32" s="24"/>
      <c r="G32" s="24"/>
      <c r="H32" s="25">
        <v>2.8759999999999999</v>
      </c>
      <c r="I32" s="25">
        <v>9.4830000000000005</v>
      </c>
      <c r="J32" s="25">
        <v>8.2230000000000008</v>
      </c>
      <c r="K32" s="25">
        <v>8.5459999999999994</v>
      </c>
      <c r="L32" s="25">
        <v>6.7359999999999998</v>
      </c>
      <c r="M32" s="25">
        <f>$H$32+$I$32+$J$32+$K$32+$L$32</f>
        <v>35.863999999999997</v>
      </c>
      <c r="N32" s="27">
        <v>1.03</v>
      </c>
      <c r="O32" s="26">
        <f>ROUND($M$32*$N$32,3)</f>
        <v>36.94</v>
      </c>
      <c r="P32" s="51"/>
      <c r="Q32" s="53">
        <v>35400</v>
      </c>
      <c r="R32" s="44">
        <f>ROUND($Q$32+$P$32,2)</f>
        <v>35400</v>
      </c>
      <c r="S32" s="26">
        <f>ROUND($M$32*$P$32,2)</f>
        <v>0</v>
      </c>
      <c r="T32" s="26">
        <f>ROUND($O$32*$Q$32,2)</f>
        <v>1307676</v>
      </c>
      <c r="U32" s="26">
        <f>ROUND($T$32+$S$32,2)</f>
        <v>1307676</v>
      </c>
      <c r="V32" s="28" t="s">
        <v>74</v>
      </c>
      <c r="W32" s="59"/>
    </row>
    <row r="33" spans="1:23" s="1" customFormat="1" ht="11.1" customHeight="1" outlineLevel="7" x14ac:dyDescent="0.2">
      <c r="A33" s="23"/>
      <c r="B33" s="67" t="s">
        <v>70</v>
      </c>
      <c r="C33" s="24" t="s">
        <v>66</v>
      </c>
      <c r="D33" s="24"/>
      <c r="E33" s="24"/>
      <c r="F33" s="24"/>
      <c r="G33" s="24"/>
      <c r="H33" s="25">
        <v>64.430999999999997</v>
      </c>
      <c r="I33" s="25">
        <v>212.422</v>
      </c>
      <c r="J33" s="25">
        <v>184.18700000000001</v>
      </c>
      <c r="K33" s="25">
        <v>191.41900000000001</v>
      </c>
      <c r="L33" s="25">
        <v>150.881</v>
      </c>
      <c r="M33" s="25">
        <f>$H$33+$I$33+$J$33+$K$33+$L$33</f>
        <v>803.34</v>
      </c>
      <c r="N33" s="27">
        <v>1.23</v>
      </c>
      <c r="O33" s="26">
        <f>ROUND($M$33*$N$33,3)</f>
        <v>988.10799999999995</v>
      </c>
      <c r="P33" s="51"/>
      <c r="Q33" s="52">
        <v>850</v>
      </c>
      <c r="R33" s="27">
        <f>ROUND($Q$33+$P$33,2)</f>
        <v>850</v>
      </c>
      <c r="S33" s="26">
        <f>ROUND($M$33*$P$33,2)</f>
        <v>0</v>
      </c>
      <c r="T33" s="26">
        <f>ROUND($O$33*$Q$33,2)</f>
        <v>839891.8</v>
      </c>
      <c r="U33" s="26">
        <f>ROUND($T$33+$S$33,2)</f>
        <v>839891.8</v>
      </c>
      <c r="V33" s="28" t="s">
        <v>75</v>
      </c>
      <c r="W33" s="59"/>
    </row>
    <row r="34" spans="1:23" s="10" customFormat="1" ht="21.95" customHeight="1" outlineLevel="6" x14ac:dyDescent="0.15">
      <c r="A34" s="11">
        <v>6</v>
      </c>
      <c r="B34" s="65" t="s">
        <v>76</v>
      </c>
      <c r="C34" s="12" t="s">
        <v>58</v>
      </c>
      <c r="D34" s="12"/>
      <c r="E34" s="12"/>
      <c r="F34" s="12"/>
      <c r="G34" s="12"/>
      <c r="H34" s="13">
        <v>575.27</v>
      </c>
      <c r="I34" s="14">
        <v>1896.62</v>
      </c>
      <c r="J34" s="14">
        <v>1644.53</v>
      </c>
      <c r="K34" s="14">
        <v>1709.1</v>
      </c>
      <c r="L34" s="14">
        <v>1347.15</v>
      </c>
      <c r="M34" s="14">
        <v>7172.67</v>
      </c>
      <c r="N34" s="15"/>
      <c r="O34" s="15">
        <f>$O$35</f>
        <v>7172.67</v>
      </c>
      <c r="P34" s="48"/>
      <c r="Q34" s="48"/>
      <c r="R34" s="15">
        <f>ROUND($U$34/$O$34,2)</f>
        <v>592.64</v>
      </c>
      <c r="S34" s="15">
        <f>ROUND($S$35+$S$36+$S$37,2)</f>
        <v>0</v>
      </c>
      <c r="T34" s="15">
        <f>ROUND($T$35+$T$36+$T$37,2)</f>
        <v>4250826.45</v>
      </c>
      <c r="U34" s="15">
        <f>ROUND($U$35+$U$36+$U$37,2)</f>
        <v>4250826.45</v>
      </c>
      <c r="V34" s="16" t="s">
        <v>77</v>
      </c>
      <c r="W34" s="57"/>
    </row>
    <row r="35" spans="1:23" s="17" customFormat="1" ht="11.1" customHeight="1" outlineLevel="7" x14ac:dyDescent="0.2">
      <c r="A35" s="18"/>
      <c r="B35" s="66" t="s">
        <v>26</v>
      </c>
      <c r="C35" s="19" t="s">
        <v>58</v>
      </c>
      <c r="D35" s="19"/>
      <c r="E35" s="19"/>
      <c r="F35" s="19"/>
      <c r="G35" s="19"/>
      <c r="H35" s="20">
        <v>575.27</v>
      </c>
      <c r="I35" s="21">
        <v>1896.62</v>
      </c>
      <c r="J35" s="21">
        <v>1644.53</v>
      </c>
      <c r="K35" s="21">
        <v>1709.1</v>
      </c>
      <c r="L35" s="21">
        <v>1347.15</v>
      </c>
      <c r="M35" s="20">
        <f>$H$35+$I$35+$J$35+$K$35+$L$35</f>
        <v>7172.67</v>
      </c>
      <c r="N35" s="20">
        <v>1</v>
      </c>
      <c r="O35" s="22">
        <f>ROUND($M$35*$N$35,3)</f>
        <v>7172.67</v>
      </c>
      <c r="P35" s="46"/>
      <c r="Q35" s="47"/>
      <c r="R35" s="42">
        <f>ROUND($Q$35+$P$35,2)</f>
        <v>0</v>
      </c>
      <c r="S35" s="22">
        <f>ROUND($M$35*$P$35,2)</f>
        <v>0</v>
      </c>
      <c r="T35" s="22">
        <f>ROUND($O$35*$Q$35,2)</f>
        <v>0</v>
      </c>
      <c r="U35" s="22">
        <f>ROUND($T$35+$S$35,2)</f>
        <v>0</v>
      </c>
      <c r="V35" s="22"/>
      <c r="W35" s="58"/>
    </row>
    <row r="36" spans="1:23" s="1" customFormat="1" ht="11.1" customHeight="1" outlineLevel="7" x14ac:dyDescent="0.2">
      <c r="A36" s="23"/>
      <c r="B36" s="67" t="s">
        <v>78</v>
      </c>
      <c r="C36" s="24" t="s">
        <v>66</v>
      </c>
      <c r="D36" s="24"/>
      <c r="E36" s="24"/>
      <c r="F36" s="24"/>
      <c r="G36" s="24"/>
      <c r="H36" s="25">
        <v>0.46</v>
      </c>
      <c r="I36" s="25">
        <v>1.5169999999999999</v>
      </c>
      <c r="J36" s="25">
        <v>1.3160000000000001</v>
      </c>
      <c r="K36" s="25">
        <v>1.367</v>
      </c>
      <c r="L36" s="25">
        <v>1.0780000000000001</v>
      </c>
      <c r="M36" s="25">
        <f>$H$36+$I$36+$J$36+$K$36+$L$36</f>
        <v>5.7380000000000004</v>
      </c>
      <c r="N36" s="27">
        <v>1.03</v>
      </c>
      <c r="O36" s="26">
        <f>ROUND($M$36*$N$36,3)</f>
        <v>5.91</v>
      </c>
      <c r="P36" s="51"/>
      <c r="Q36" s="53">
        <v>36400</v>
      </c>
      <c r="R36" s="44">
        <f>ROUND($Q$36+$P$36,2)</f>
        <v>36400</v>
      </c>
      <c r="S36" s="26">
        <f>ROUND($M$36*$P$36,2)</f>
        <v>0</v>
      </c>
      <c r="T36" s="26">
        <f>ROUND($O$36*$Q$36,2)</f>
        <v>215124</v>
      </c>
      <c r="U36" s="26">
        <f>ROUND($T$36+$S$36,2)</f>
        <v>215124</v>
      </c>
      <c r="V36" s="28" t="s">
        <v>79</v>
      </c>
      <c r="W36" s="59"/>
    </row>
    <row r="37" spans="1:23" s="1" customFormat="1" ht="21.95" customHeight="1" outlineLevel="7" x14ac:dyDescent="0.2">
      <c r="A37" s="23"/>
      <c r="B37" s="67" t="s">
        <v>80</v>
      </c>
      <c r="C37" s="24" t="s">
        <v>66</v>
      </c>
      <c r="D37" s="24"/>
      <c r="E37" s="24"/>
      <c r="F37" s="24"/>
      <c r="G37" s="24"/>
      <c r="H37" s="25">
        <v>69.608000000000004</v>
      </c>
      <c r="I37" s="25">
        <v>229.49100000000001</v>
      </c>
      <c r="J37" s="25">
        <v>198.988</v>
      </c>
      <c r="K37" s="25">
        <v>206.80099999999999</v>
      </c>
      <c r="L37" s="25">
        <v>163.005</v>
      </c>
      <c r="M37" s="25">
        <f>$H$37+$I$37+$J$37+$K$37+$L$37</f>
        <v>867.89300000000003</v>
      </c>
      <c r="N37" s="29">
        <v>1</v>
      </c>
      <c r="O37" s="26">
        <f>ROUND($M$37*$N$37,3)</f>
        <v>867.89300000000003</v>
      </c>
      <c r="P37" s="51"/>
      <c r="Q37" s="53">
        <v>4650</v>
      </c>
      <c r="R37" s="44">
        <f>ROUND($Q$37+$P$37,2)</f>
        <v>4650</v>
      </c>
      <c r="S37" s="26">
        <f>ROUND($M$37*$P$37,2)</f>
        <v>0</v>
      </c>
      <c r="T37" s="26">
        <f>ROUND($O$37*$Q$37,2)</f>
        <v>4035702.45</v>
      </c>
      <c r="U37" s="26">
        <f>ROUND($T$37+$S$37,2)</f>
        <v>4035702.45</v>
      </c>
      <c r="V37" s="28" t="s">
        <v>81</v>
      </c>
      <c r="W37" s="59"/>
    </row>
    <row r="38" spans="1:23" s="10" customFormat="1" ht="51.95" customHeight="1" outlineLevel="6" x14ac:dyDescent="0.15">
      <c r="A38" s="11">
        <v>7</v>
      </c>
      <c r="B38" s="65" t="s">
        <v>82</v>
      </c>
      <c r="C38" s="12" t="s">
        <v>83</v>
      </c>
      <c r="D38" s="12"/>
      <c r="E38" s="12"/>
      <c r="F38" s="12"/>
      <c r="G38" s="12"/>
      <c r="H38" s="13">
        <v>194</v>
      </c>
      <c r="I38" s="13">
        <v>569</v>
      </c>
      <c r="J38" s="13">
        <v>503</v>
      </c>
      <c r="K38" s="13">
        <v>518</v>
      </c>
      <c r="L38" s="13">
        <v>360</v>
      </c>
      <c r="M38" s="14">
        <v>2144</v>
      </c>
      <c r="N38" s="15"/>
      <c r="O38" s="15">
        <f>$O$39</f>
        <v>2144</v>
      </c>
      <c r="P38" s="48"/>
      <c r="Q38" s="48"/>
      <c r="R38" s="15">
        <f>ROUND($U$38/$O$38,2)</f>
        <v>1070.3399999999999</v>
      </c>
      <c r="S38" s="15">
        <f>ROUND($S$39+$S$40+$S$41+$S$42,2)</f>
        <v>0</v>
      </c>
      <c r="T38" s="15">
        <f>ROUND($T$39+$T$40+$T$41+$T$42,2)</f>
        <v>2294812.29</v>
      </c>
      <c r="U38" s="15">
        <f>ROUND($U$39+$U$40+$U$41+$U$42,2)</f>
        <v>2294812.29</v>
      </c>
      <c r="V38" s="16" t="s">
        <v>84</v>
      </c>
      <c r="W38" s="57"/>
    </row>
    <row r="39" spans="1:23" s="17" customFormat="1" ht="11.1" customHeight="1" outlineLevel="7" x14ac:dyDescent="0.2">
      <c r="A39" s="18"/>
      <c r="B39" s="66" t="s">
        <v>26</v>
      </c>
      <c r="C39" s="19" t="s">
        <v>83</v>
      </c>
      <c r="D39" s="19"/>
      <c r="E39" s="19"/>
      <c r="F39" s="19"/>
      <c r="G39" s="19"/>
      <c r="H39" s="20">
        <v>194</v>
      </c>
      <c r="I39" s="20">
        <v>569</v>
      </c>
      <c r="J39" s="20">
        <v>503</v>
      </c>
      <c r="K39" s="20">
        <v>518</v>
      </c>
      <c r="L39" s="20">
        <v>360</v>
      </c>
      <c r="M39" s="20">
        <f>$H$39+$I$39+$J$39+$K$39+$L$39</f>
        <v>2144</v>
      </c>
      <c r="N39" s="20">
        <v>1</v>
      </c>
      <c r="O39" s="22">
        <f>ROUND($M$39*$N$39,3)</f>
        <v>2144</v>
      </c>
      <c r="P39" s="46"/>
      <c r="Q39" s="47"/>
      <c r="R39" s="42">
        <f>ROUND($Q$39+$P$39,2)</f>
        <v>0</v>
      </c>
      <c r="S39" s="22">
        <f>ROUND($M$39*$P$39,2)</f>
        <v>0</v>
      </c>
      <c r="T39" s="22">
        <f>ROUND($O$39*$Q$39,2)</f>
        <v>0</v>
      </c>
      <c r="U39" s="22">
        <f>ROUND($T$39+$S$39,2)</f>
        <v>0</v>
      </c>
      <c r="V39" s="22"/>
      <c r="W39" s="58"/>
    </row>
    <row r="40" spans="1:23" s="1" customFormat="1" ht="21.95" customHeight="1" outlineLevel="7" x14ac:dyDescent="0.2">
      <c r="A40" s="23"/>
      <c r="B40" s="67" t="s">
        <v>65</v>
      </c>
      <c r="C40" s="24" t="s">
        <v>66</v>
      </c>
      <c r="D40" s="24"/>
      <c r="E40" s="24"/>
      <c r="F40" s="24"/>
      <c r="G40" s="24"/>
      <c r="H40" s="25">
        <v>9.5060000000000002</v>
      </c>
      <c r="I40" s="25">
        <v>27.881</v>
      </c>
      <c r="J40" s="25">
        <v>24.646999999999998</v>
      </c>
      <c r="K40" s="25">
        <v>25.382000000000001</v>
      </c>
      <c r="L40" s="25">
        <v>17.64</v>
      </c>
      <c r="M40" s="25">
        <f>$H$40+$I$40+$J$40+$K$40+$L$40</f>
        <v>105.056</v>
      </c>
      <c r="N40" s="27">
        <v>1.23</v>
      </c>
      <c r="O40" s="26">
        <f>ROUND($M$40*$N$40,3)</f>
        <v>129.21899999999999</v>
      </c>
      <c r="P40" s="51"/>
      <c r="Q40" s="52">
        <v>750</v>
      </c>
      <c r="R40" s="27">
        <f>ROUND($Q$40+$P$40,2)</f>
        <v>750</v>
      </c>
      <c r="S40" s="26">
        <f>ROUND($M$40*$P$40,2)</f>
        <v>0</v>
      </c>
      <c r="T40" s="26">
        <f>ROUND($O$40*$Q$40,2)</f>
        <v>96914.25</v>
      </c>
      <c r="U40" s="26">
        <f>ROUND($T$40+$S$40,2)</f>
        <v>96914.25</v>
      </c>
      <c r="V40" s="28" t="s">
        <v>85</v>
      </c>
      <c r="W40" s="59"/>
    </row>
    <row r="41" spans="1:23" s="1" customFormat="1" ht="11.1" customHeight="1" outlineLevel="7" x14ac:dyDescent="0.2">
      <c r="A41" s="23"/>
      <c r="B41" s="67" t="s">
        <v>86</v>
      </c>
      <c r="C41" s="24" t="s">
        <v>83</v>
      </c>
      <c r="D41" s="24"/>
      <c r="E41" s="24"/>
      <c r="F41" s="24"/>
      <c r="G41" s="24"/>
      <c r="H41" s="25">
        <v>194</v>
      </c>
      <c r="I41" s="25">
        <v>569</v>
      </c>
      <c r="J41" s="25">
        <v>503</v>
      </c>
      <c r="K41" s="25">
        <v>518</v>
      </c>
      <c r="L41" s="25">
        <v>360</v>
      </c>
      <c r="M41" s="25">
        <f>$H$41+$I$41+$J$41+$K$41+$L$41</f>
        <v>2144</v>
      </c>
      <c r="N41" s="29">
        <v>1</v>
      </c>
      <c r="O41" s="26">
        <f>ROUND($M$41*$N$41,3)</f>
        <v>2144</v>
      </c>
      <c r="P41" s="51"/>
      <c r="Q41" s="52">
        <v>727.81</v>
      </c>
      <c r="R41" s="27">
        <f>ROUND($Q$41+$P$41,2)</f>
        <v>727.81</v>
      </c>
      <c r="S41" s="26">
        <f>ROUND($M$41*$P$41,2)</f>
        <v>0</v>
      </c>
      <c r="T41" s="26">
        <f>ROUND($O$41*$Q$41,2)</f>
        <v>1560424.64</v>
      </c>
      <c r="U41" s="26">
        <f>ROUND($T$41+$S$41,2)</f>
        <v>1560424.64</v>
      </c>
      <c r="V41" s="28"/>
      <c r="W41" s="59"/>
    </row>
    <row r="42" spans="1:23" s="1" customFormat="1" ht="11.1" customHeight="1" outlineLevel="7" x14ac:dyDescent="0.2">
      <c r="A42" s="23"/>
      <c r="B42" s="67" t="s">
        <v>87</v>
      </c>
      <c r="C42" s="24" t="s">
        <v>61</v>
      </c>
      <c r="D42" s="24"/>
      <c r="E42" s="24"/>
      <c r="F42" s="24"/>
      <c r="G42" s="24"/>
      <c r="H42" s="25">
        <v>10.67</v>
      </c>
      <c r="I42" s="25">
        <v>31.295000000000002</v>
      </c>
      <c r="J42" s="25">
        <v>27.664999999999999</v>
      </c>
      <c r="K42" s="25">
        <v>28.49</v>
      </c>
      <c r="L42" s="25">
        <v>19.8</v>
      </c>
      <c r="M42" s="25">
        <f>$H$42+$I$42+$J$42+$K$42+$L$42</f>
        <v>117.91999999999999</v>
      </c>
      <c r="N42" s="27">
        <v>1.02</v>
      </c>
      <c r="O42" s="26">
        <f>ROUND($M$42*$N$42,3)</f>
        <v>120.27800000000001</v>
      </c>
      <c r="P42" s="51"/>
      <c r="Q42" s="53">
        <v>5300</v>
      </c>
      <c r="R42" s="44">
        <f>ROUND($Q$42+$P$42,2)</f>
        <v>5300</v>
      </c>
      <c r="S42" s="26">
        <f>ROUND($M$42*$P$42,2)</f>
        <v>0</v>
      </c>
      <c r="T42" s="26">
        <f>ROUND($O$42*$Q$42,2)</f>
        <v>637473.4</v>
      </c>
      <c r="U42" s="26">
        <f>ROUND($T$42+$S$42,2)</f>
        <v>637473.4</v>
      </c>
      <c r="V42" s="28"/>
      <c r="W42" s="59"/>
    </row>
    <row r="43" spans="1:23" s="10" customFormat="1" ht="32.1" customHeight="1" outlineLevel="6" x14ac:dyDescent="0.15">
      <c r="A43" s="11">
        <v>8</v>
      </c>
      <c r="B43" s="65" t="s">
        <v>88</v>
      </c>
      <c r="C43" s="12" t="s">
        <v>89</v>
      </c>
      <c r="D43" s="12"/>
      <c r="E43" s="12"/>
      <c r="F43" s="12"/>
      <c r="G43" s="12"/>
      <c r="H43" s="15"/>
      <c r="I43" s="15"/>
      <c r="J43" s="15"/>
      <c r="K43" s="15"/>
      <c r="L43" s="13">
        <v>10</v>
      </c>
      <c r="M43" s="13">
        <v>10</v>
      </c>
      <c r="N43" s="15"/>
      <c r="O43" s="15">
        <f>$O$44</f>
        <v>10</v>
      </c>
      <c r="P43" s="48"/>
      <c r="Q43" s="48"/>
      <c r="R43" s="15">
        <f>ROUND($U$43/$O$43,2)</f>
        <v>0</v>
      </c>
      <c r="S43" s="15">
        <f>ROUND($S$44+$S$45+$S$46,2)</f>
        <v>0</v>
      </c>
      <c r="T43" s="15">
        <f>ROUND($T$44+$T$45+$T$46,2)</f>
        <v>0</v>
      </c>
      <c r="U43" s="15">
        <f>ROUND($U$44+$U$45+$U$46,2)</f>
        <v>0</v>
      </c>
      <c r="V43" s="16" t="s">
        <v>90</v>
      </c>
      <c r="W43" s="57"/>
    </row>
    <row r="44" spans="1:23" s="17" customFormat="1" ht="11.1" customHeight="1" outlineLevel="7" x14ac:dyDescent="0.2">
      <c r="A44" s="18"/>
      <c r="B44" s="66" t="s">
        <v>26</v>
      </c>
      <c r="C44" s="19" t="s">
        <v>89</v>
      </c>
      <c r="D44" s="19"/>
      <c r="E44" s="19"/>
      <c r="F44" s="19"/>
      <c r="G44" s="19"/>
      <c r="H44" s="22"/>
      <c r="I44" s="22"/>
      <c r="J44" s="22"/>
      <c r="K44" s="22"/>
      <c r="L44" s="20">
        <v>10</v>
      </c>
      <c r="M44" s="20">
        <f>$H$44+$I$44+$J$44+$K$44+$L$44</f>
        <v>10</v>
      </c>
      <c r="N44" s="20">
        <v>1</v>
      </c>
      <c r="O44" s="22">
        <f>ROUND($M$44*$N$44,3)</f>
        <v>10</v>
      </c>
      <c r="P44" s="50"/>
      <c r="Q44" s="47"/>
      <c r="R44" s="43">
        <f>ROUND($Q$44+$P$44,2)</f>
        <v>0</v>
      </c>
      <c r="S44" s="22">
        <f>ROUND($M$44*$P$44,2)</f>
        <v>0</v>
      </c>
      <c r="T44" s="22">
        <f>ROUND($O$44*$Q$44,2)</f>
        <v>0</v>
      </c>
      <c r="U44" s="22">
        <f>ROUND($T$44+$S$44,2)</f>
        <v>0</v>
      </c>
      <c r="V44" s="22"/>
      <c r="W44" s="58"/>
    </row>
    <row r="45" spans="1:23" s="1" customFormat="1" ht="56.1" customHeight="1" outlineLevel="7" x14ac:dyDescent="0.2">
      <c r="A45" s="23"/>
      <c r="B45" s="67" t="s">
        <v>91</v>
      </c>
      <c r="C45" s="24" t="s">
        <v>89</v>
      </c>
      <c r="D45" s="24"/>
      <c r="E45" s="24"/>
      <c r="F45" s="24"/>
      <c r="G45" s="24"/>
      <c r="H45" s="26"/>
      <c r="I45" s="26"/>
      <c r="J45" s="26"/>
      <c r="K45" s="26"/>
      <c r="L45" s="25">
        <v>15</v>
      </c>
      <c r="M45" s="25">
        <f>$H$45+$I$45+$J$45+$K$45+$L$45</f>
        <v>15</v>
      </c>
      <c r="N45" s="29">
        <v>1</v>
      </c>
      <c r="O45" s="26">
        <f>ROUND($M$45*$N$45,3)</f>
        <v>15</v>
      </c>
      <c r="P45" s="51"/>
      <c r="Q45" s="51"/>
      <c r="R45" s="26">
        <f>ROUND($Q$45+$P$45,2)</f>
        <v>0</v>
      </c>
      <c r="S45" s="26">
        <f>ROUND($M$45*$P$45,2)</f>
        <v>0</v>
      </c>
      <c r="T45" s="26">
        <f>ROUND($O$45*$Q$45,2)</f>
        <v>0</v>
      </c>
      <c r="U45" s="26">
        <f>ROUND($T$45+$S$45,2)</f>
        <v>0</v>
      </c>
      <c r="V45" s="28" t="s">
        <v>92</v>
      </c>
      <c r="W45" s="59"/>
    </row>
    <row r="46" spans="1:23" s="1" customFormat="1" ht="33" customHeight="1" outlineLevel="7" x14ac:dyDescent="0.2">
      <c r="A46" s="23"/>
      <c r="B46" s="67" t="s">
        <v>93</v>
      </c>
      <c r="C46" s="24" t="s">
        <v>89</v>
      </c>
      <c r="D46" s="24"/>
      <c r="E46" s="24"/>
      <c r="F46" s="24"/>
      <c r="G46" s="24"/>
      <c r="H46" s="26"/>
      <c r="I46" s="26"/>
      <c r="J46" s="26"/>
      <c r="K46" s="26"/>
      <c r="L46" s="25">
        <v>4</v>
      </c>
      <c r="M46" s="25">
        <f>$H$46+$I$46+$J$46+$K$46+$L$46</f>
        <v>4</v>
      </c>
      <c r="N46" s="29">
        <v>1</v>
      </c>
      <c r="O46" s="26">
        <f>ROUND($M$46*$N$46,3)</f>
        <v>4</v>
      </c>
      <c r="P46" s="51"/>
      <c r="Q46" s="51"/>
      <c r="R46" s="26">
        <f>ROUND($Q$46+$P$46,2)</f>
        <v>0</v>
      </c>
      <c r="S46" s="26">
        <f>ROUND($M$46*$P$46,2)</f>
        <v>0</v>
      </c>
      <c r="T46" s="26">
        <f>ROUND($O$46*$Q$46,2)</f>
        <v>0</v>
      </c>
      <c r="U46" s="26">
        <f>ROUND($T$46+$S$46,2)</f>
        <v>0</v>
      </c>
      <c r="V46" s="28" t="s">
        <v>94</v>
      </c>
      <c r="W46" s="59"/>
    </row>
    <row r="47" spans="1:23" s="1" customFormat="1" ht="12" customHeight="1" outlineLevel="5" x14ac:dyDescent="0.2">
      <c r="A47" s="7"/>
      <c r="B47" s="64" t="s">
        <v>95</v>
      </c>
      <c r="C47" s="8"/>
      <c r="D47" s="8"/>
      <c r="E47" s="8"/>
      <c r="F47" s="8"/>
      <c r="G47" s="8"/>
      <c r="H47" s="9"/>
      <c r="I47" s="9"/>
      <c r="J47" s="9"/>
      <c r="K47" s="9"/>
      <c r="L47" s="9"/>
      <c r="M47" s="9"/>
      <c r="N47" s="9"/>
      <c r="O47" s="9"/>
      <c r="P47" s="49"/>
      <c r="Q47" s="49"/>
      <c r="R47" s="9"/>
      <c r="S47" s="9">
        <f>ROUND($S$49+$S$50+$S$51+$S$53+$S$54+$S$56+$S$57+$S$58+$S$60+$S$61+$S$62+$S$63,2)</f>
        <v>0</v>
      </c>
      <c r="T47" s="9">
        <f>ROUND($T$49+$T$50+$T$51+$T$53+$T$54+$T$56+$T$57+$T$58+$T$60+$T$61+$T$62+$T$63,2)</f>
        <v>678919.94</v>
      </c>
      <c r="U47" s="9">
        <f>ROUND($U$49+$U$50+$U$51+$U$53+$U$54+$U$56+$U$57+$U$58+$U$60+$U$61+$U$62+$U$63,2)</f>
        <v>678919.94</v>
      </c>
      <c r="V47" s="9"/>
      <c r="W47" s="49"/>
    </row>
    <row r="48" spans="1:23" s="10" customFormat="1" ht="21.95" customHeight="1" outlineLevel="6" x14ac:dyDescent="0.15">
      <c r="A48" s="11">
        <v>9</v>
      </c>
      <c r="B48" s="65" t="s">
        <v>68</v>
      </c>
      <c r="C48" s="12" t="s">
        <v>61</v>
      </c>
      <c r="D48" s="12"/>
      <c r="E48" s="12"/>
      <c r="F48" s="12"/>
      <c r="G48" s="12"/>
      <c r="H48" s="15"/>
      <c r="I48" s="15"/>
      <c r="J48" s="15"/>
      <c r="K48" s="15"/>
      <c r="L48" s="13">
        <v>57.31</v>
      </c>
      <c r="M48" s="13">
        <v>57.31</v>
      </c>
      <c r="N48" s="15"/>
      <c r="O48" s="15">
        <f>$O$49</f>
        <v>57.31</v>
      </c>
      <c r="P48" s="48"/>
      <c r="Q48" s="48"/>
      <c r="R48" s="15">
        <f>ROUND($U$48/$O$48,2)</f>
        <v>1732.77</v>
      </c>
      <c r="S48" s="15">
        <f>ROUND($S$49+$S$50+$S$51,2)</f>
        <v>0</v>
      </c>
      <c r="T48" s="15">
        <f>ROUND($T$49+$T$50+$T$51,2)</f>
        <v>99305.1</v>
      </c>
      <c r="U48" s="15">
        <f>ROUND($U$49+$U$50+$U$51,2)</f>
        <v>99305.1</v>
      </c>
      <c r="V48" s="16" t="s">
        <v>96</v>
      </c>
      <c r="W48" s="57"/>
    </row>
    <row r="49" spans="1:23" s="17" customFormat="1" ht="11.1" customHeight="1" outlineLevel="7" x14ac:dyDescent="0.2">
      <c r="A49" s="18"/>
      <c r="B49" s="66" t="s">
        <v>26</v>
      </c>
      <c r="C49" s="19" t="s">
        <v>61</v>
      </c>
      <c r="D49" s="19"/>
      <c r="E49" s="19"/>
      <c r="F49" s="19"/>
      <c r="G49" s="19"/>
      <c r="H49" s="22"/>
      <c r="I49" s="22"/>
      <c r="J49" s="22"/>
      <c r="K49" s="22"/>
      <c r="L49" s="20">
        <v>57.31</v>
      </c>
      <c r="M49" s="20">
        <f>$H$49+$I$49+$J$49+$K$49+$L$49</f>
        <v>57.31</v>
      </c>
      <c r="N49" s="20">
        <v>1</v>
      </c>
      <c r="O49" s="22">
        <f>ROUND($M$49*$N$49,3)</f>
        <v>57.31</v>
      </c>
      <c r="P49" s="50"/>
      <c r="Q49" s="47"/>
      <c r="R49" s="43">
        <f>ROUND($Q$49+$P$49,2)</f>
        <v>0</v>
      </c>
      <c r="S49" s="22">
        <f>ROUND($M$49*$P$49,2)</f>
        <v>0</v>
      </c>
      <c r="T49" s="22">
        <f>ROUND($O$49*$Q$49,2)</f>
        <v>0</v>
      </c>
      <c r="U49" s="22">
        <f>ROUND($T$49+$S$49,2)</f>
        <v>0</v>
      </c>
      <c r="V49" s="22"/>
      <c r="W49" s="58"/>
    </row>
    <row r="50" spans="1:23" s="1" customFormat="1" ht="11.1" customHeight="1" outlineLevel="7" x14ac:dyDescent="0.2">
      <c r="A50" s="23"/>
      <c r="B50" s="67" t="s">
        <v>65</v>
      </c>
      <c r="C50" s="24" t="s">
        <v>66</v>
      </c>
      <c r="D50" s="24"/>
      <c r="E50" s="24"/>
      <c r="F50" s="24"/>
      <c r="G50" s="24"/>
      <c r="H50" s="26"/>
      <c r="I50" s="26"/>
      <c r="J50" s="26"/>
      <c r="K50" s="26"/>
      <c r="L50" s="25">
        <v>6.0179999999999998</v>
      </c>
      <c r="M50" s="25">
        <f>$H$50+$I$50+$J$50+$K$50+$L$50</f>
        <v>6.0179999999999998</v>
      </c>
      <c r="N50" s="27">
        <v>1.23</v>
      </c>
      <c r="O50" s="26">
        <f>ROUND($M$50*$N$50,3)</f>
        <v>7.4020000000000001</v>
      </c>
      <c r="P50" s="51"/>
      <c r="Q50" s="52">
        <v>750</v>
      </c>
      <c r="R50" s="27">
        <f>ROUND($Q$50+$P$50,2)</f>
        <v>750</v>
      </c>
      <c r="S50" s="26">
        <f>ROUND($M$50*$P$50,2)</f>
        <v>0</v>
      </c>
      <c r="T50" s="26">
        <f>ROUND($O$50*$Q$50,2)</f>
        <v>5551.5</v>
      </c>
      <c r="U50" s="26">
        <f>ROUND($T$50+$S$50,2)</f>
        <v>5551.5</v>
      </c>
      <c r="V50" s="28"/>
      <c r="W50" s="59"/>
    </row>
    <row r="51" spans="1:23" s="1" customFormat="1" ht="11.1" customHeight="1" outlineLevel="7" x14ac:dyDescent="0.2">
      <c r="A51" s="23"/>
      <c r="B51" s="67" t="s">
        <v>97</v>
      </c>
      <c r="C51" s="24" t="s">
        <v>66</v>
      </c>
      <c r="D51" s="24"/>
      <c r="E51" s="24"/>
      <c r="F51" s="24"/>
      <c r="G51" s="24"/>
      <c r="H51" s="26"/>
      <c r="I51" s="26"/>
      <c r="J51" s="26"/>
      <c r="K51" s="26"/>
      <c r="L51" s="25">
        <v>80.233999999999995</v>
      </c>
      <c r="M51" s="25">
        <f>$H$51+$I$51+$J$51+$K$51+$L$51</f>
        <v>80.233999999999995</v>
      </c>
      <c r="N51" s="27">
        <v>1.23</v>
      </c>
      <c r="O51" s="26">
        <f>ROUND($M$51*$N$51,3)</f>
        <v>98.688000000000002</v>
      </c>
      <c r="P51" s="51"/>
      <c r="Q51" s="52">
        <v>950</v>
      </c>
      <c r="R51" s="27">
        <f>ROUND($Q$51+$P$51,2)</f>
        <v>950</v>
      </c>
      <c r="S51" s="26">
        <f>ROUND($M$51*$P$51,2)</f>
        <v>0</v>
      </c>
      <c r="T51" s="26">
        <f>ROUND($O$51*$Q$51,2)</f>
        <v>93753.600000000006</v>
      </c>
      <c r="U51" s="26">
        <f>ROUND($T$51+$S$51,2)</f>
        <v>93753.600000000006</v>
      </c>
      <c r="V51" s="28" t="s">
        <v>98</v>
      </c>
      <c r="W51" s="59"/>
    </row>
    <row r="52" spans="1:23" s="10" customFormat="1" ht="11.1" customHeight="1" outlineLevel="6" x14ac:dyDescent="0.15">
      <c r="A52" s="11">
        <v>10</v>
      </c>
      <c r="B52" s="65" t="s">
        <v>99</v>
      </c>
      <c r="C52" s="12" t="s">
        <v>58</v>
      </c>
      <c r="D52" s="12"/>
      <c r="E52" s="12"/>
      <c r="F52" s="12"/>
      <c r="G52" s="12"/>
      <c r="H52" s="15"/>
      <c r="I52" s="15"/>
      <c r="J52" s="15"/>
      <c r="K52" s="15"/>
      <c r="L52" s="13">
        <v>286.55</v>
      </c>
      <c r="M52" s="13">
        <v>286.55</v>
      </c>
      <c r="N52" s="15"/>
      <c r="O52" s="15">
        <f>$O$53</f>
        <v>286.55</v>
      </c>
      <c r="P52" s="48"/>
      <c r="Q52" s="48"/>
      <c r="R52" s="15">
        <f>ROUND($U$52/$O$52,2)</f>
        <v>59.4</v>
      </c>
      <c r="S52" s="15">
        <f>ROUND($S$53+$S$54,2)</f>
        <v>0</v>
      </c>
      <c r="T52" s="15">
        <f>ROUND($T$53+$T$54,2)</f>
        <v>17021.07</v>
      </c>
      <c r="U52" s="15">
        <f>ROUND($U$53+$U$54,2)</f>
        <v>17021.07</v>
      </c>
      <c r="V52" s="16" t="s">
        <v>96</v>
      </c>
      <c r="W52" s="57"/>
    </row>
    <row r="53" spans="1:23" s="17" customFormat="1" ht="11.1" customHeight="1" outlineLevel="7" x14ac:dyDescent="0.2">
      <c r="A53" s="18"/>
      <c r="B53" s="66" t="s">
        <v>26</v>
      </c>
      <c r="C53" s="19" t="s">
        <v>58</v>
      </c>
      <c r="D53" s="19"/>
      <c r="E53" s="19"/>
      <c r="F53" s="19"/>
      <c r="G53" s="19"/>
      <c r="H53" s="22"/>
      <c r="I53" s="22"/>
      <c r="J53" s="22"/>
      <c r="K53" s="22"/>
      <c r="L53" s="20">
        <v>286.55</v>
      </c>
      <c r="M53" s="20">
        <f>$H$53+$I$53+$J$53+$K$53+$L$53</f>
        <v>286.55</v>
      </c>
      <c r="N53" s="20">
        <v>1</v>
      </c>
      <c r="O53" s="22">
        <f>ROUND($M$53*$N$53,3)</f>
        <v>286.55</v>
      </c>
      <c r="P53" s="46"/>
      <c r="Q53" s="47"/>
      <c r="R53" s="42">
        <f>ROUND($Q$53+$P$53,2)</f>
        <v>0</v>
      </c>
      <c r="S53" s="22">
        <f>ROUND($M$53*$P$53,2)</f>
        <v>0</v>
      </c>
      <c r="T53" s="22">
        <f>ROUND($O$53*$Q$53,2)</f>
        <v>0</v>
      </c>
      <c r="U53" s="22">
        <f>ROUND($T$53+$S$53,2)</f>
        <v>0</v>
      </c>
      <c r="V53" s="22"/>
      <c r="W53" s="58"/>
    </row>
    <row r="54" spans="1:23" s="1" customFormat="1" ht="21.95" customHeight="1" outlineLevel="7" x14ac:dyDescent="0.2">
      <c r="A54" s="23"/>
      <c r="B54" s="67" t="s">
        <v>100</v>
      </c>
      <c r="C54" s="24" t="s">
        <v>58</v>
      </c>
      <c r="D54" s="24"/>
      <c r="E54" s="24"/>
      <c r="F54" s="24"/>
      <c r="G54" s="24"/>
      <c r="H54" s="26"/>
      <c r="I54" s="26"/>
      <c r="J54" s="26"/>
      <c r="K54" s="26"/>
      <c r="L54" s="25">
        <v>286.55</v>
      </c>
      <c r="M54" s="25">
        <f>$H$54+$I$54+$J$54+$K$54+$L$54</f>
        <v>286.55</v>
      </c>
      <c r="N54" s="30">
        <v>1.1000000000000001</v>
      </c>
      <c r="O54" s="26">
        <f>ROUND($M$54*$N$54,3)</f>
        <v>315.20499999999998</v>
      </c>
      <c r="P54" s="51"/>
      <c r="Q54" s="52">
        <v>54</v>
      </c>
      <c r="R54" s="27">
        <f>ROUND($Q$54+$P$54,2)</f>
        <v>54</v>
      </c>
      <c r="S54" s="26">
        <f>ROUND($M$54*$P$54,2)</f>
        <v>0</v>
      </c>
      <c r="T54" s="26">
        <f>ROUND($O$54*$Q$54,2)</f>
        <v>17021.07</v>
      </c>
      <c r="U54" s="26">
        <f>ROUND($T$54+$S$54,2)</f>
        <v>17021.07</v>
      </c>
      <c r="V54" s="28"/>
      <c r="W54" s="59"/>
    </row>
    <row r="55" spans="1:23" s="10" customFormat="1" ht="32.1" customHeight="1" outlineLevel="6" x14ac:dyDescent="0.15">
      <c r="A55" s="11">
        <v>11</v>
      </c>
      <c r="B55" s="65" t="s">
        <v>101</v>
      </c>
      <c r="C55" s="12" t="s">
        <v>58</v>
      </c>
      <c r="D55" s="12"/>
      <c r="E55" s="12"/>
      <c r="F55" s="12"/>
      <c r="G55" s="12"/>
      <c r="H55" s="15"/>
      <c r="I55" s="15"/>
      <c r="J55" s="15"/>
      <c r="K55" s="15"/>
      <c r="L55" s="13">
        <v>286.55</v>
      </c>
      <c r="M55" s="13">
        <v>286.55</v>
      </c>
      <c r="N55" s="15"/>
      <c r="O55" s="15">
        <f>$O$56</f>
        <v>286.55</v>
      </c>
      <c r="P55" s="48"/>
      <c r="Q55" s="48"/>
      <c r="R55" s="15">
        <f>ROUND($U$55/$O$55,2)</f>
        <v>1291.6099999999999</v>
      </c>
      <c r="S55" s="15">
        <f>ROUND($S$56+$S$57+$S$58,2)</f>
        <v>0</v>
      </c>
      <c r="T55" s="15">
        <f>ROUND($T$56+$T$57+$T$58,2)</f>
        <v>370111.2</v>
      </c>
      <c r="U55" s="15">
        <f>ROUND($U$56+$U$57+$U$58,2)</f>
        <v>370111.2</v>
      </c>
      <c r="V55" s="16" t="s">
        <v>102</v>
      </c>
      <c r="W55" s="57"/>
    </row>
    <row r="56" spans="1:23" s="17" customFormat="1" ht="11.1" customHeight="1" outlineLevel="7" x14ac:dyDescent="0.2">
      <c r="A56" s="18"/>
      <c r="B56" s="66" t="s">
        <v>26</v>
      </c>
      <c r="C56" s="19" t="s">
        <v>58</v>
      </c>
      <c r="D56" s="19"/>
      <c r="E56" s="19"/>
      <c r="F56" s="19"/>
      <c r="G56" s="19"/>
      <c r="H56" s="22"/>
      <c r="I56" s="22"/>
      <c r="J56" s="22"/>
      <c r="K56" s="22"/>
      <c r="L56" s="20">
        <v>286.55</v>
      </c>
      <c r="M56" s="20">
        <f>$H$56+$I$56+$J$56+$K$56+$L$56</f>
        <v>286.55</v>
      </c>
      <c r="N56" s="20">
        <v>1</v>
      </c>
      <c r="O56" s="22">
        <f>ROUND($M$56*$N$56,3)</f>
        <v>286.55</v>
      </c>
      <c r="P56" s="50"/>
      <c r="Q56" s="47"/>
      <c r="R56" s="43">
        <f>ROUND($Q$56+$P$56,2)</f>
        <v>0</v>
      </c>
      <c r="S56" s="22">
        <f>ROUND($M$56*$P$56,2)</f>
        <v>0</v>
      </c>
      <c r="T56" s="22">
        <f>ROUND($O$56*$Q$56,2)</f>
        <v>0</v>
      </c>
      <c r="U56" s="22">
        <f>ROUND($T$56+$S$56,2)</f>
        <v>0</v>
      </c>
      <c r="V56" s="22"/>
      <c r="W56" s="58"/>
    </row>
    <row r="57" spans="1:23" s="1" customFormat="1" ht="11.1" customHeight="1" outlineLevel="7" x14ac:dyDescent="0.2">
      <c r="A57" s="23"/>
      <c r="B57" s="67" t="s">
        <v>103</v>
      </c>
      <c r="C57" s="24" t="s">
        <v>58</v>
      </c>
      <c r="D57" s="24"/>
      <c r="E57" s="24"/>
      <c r="F57" s="24"/>
      <c r="G57" s="24"/>
      <c r="H57" s="26"/>
      <c r="I57" s="26"/>
      <c r="J57" s="26"/>
      <c r="K57" s="26"/>
      <c r="L57" s="25">
        <v>286.55</v>
      </c>
      <c r="M57" s="25">
        <f>$H$57+$I$57+$J$57+$K$57+$L$57</f>
        <v>286.55</v>
      </c>
      <c r="N57" s="27">
        <v>1.02</v>
      </c>
      <c r="O57" s="26">
        <f>ROUND($M$57*$N$57,3)</f>
        <v>292.28100000000001</v>
      </c>
      <c r="P57" s="51"/>
      <c r="Q57" s="53">
        <v>1220.45</v>
      </c>
      <c r="R57" s="44">
        <f>ROUND($Q$57+$P$57,2)</f>
        <v>1220.45</v>
      </c>
      <c r="S57" s="26">
        <f>ROUND($M$57*$P$57,2)</f>
        <v>0</v>
      </c>
      <c r="T57" s="26">
        <f>ROUND($O$57*$Q$57,2)</f>
        <v>356714.35</v>
      </c>
      <c r="U57" s="26">
        <f>ROUND($T$57+$S$57,2)</f>
        <v>356714.35</v>
      </c>
      <c r="V57" s="28"/>
      <c r="W57" s="59"/>
    </row>
    <row r="58" spans="1:23" s="1" customFormat="1" ht="11.1" customHeight="1" outlineLevel="7" x14ac:dyDescent="0.2">
      <c r="A58" s="23"/>
      <c r="B58" s="67" t="s">
        <v>104</v>
      </c>
      <c r="C58" s="24" t="s">
        <v>61</v>
      </c>
      <c r="D58" s="24"/>
      <c r="E58" s="24"/>
      <c r="F58" s="24"/>
      <c r="G58" s="24"/>
      <c r="H58" s="26"/>
      <c r="I58" s="26"/>
      <c r="J58" s="26"/>
      <c r="K58" s="26"/>
      <c r="L58" s="25">
        <v>14.327999999999999</v>
      </c>
      <c r="M58" s="25">
        <f>$H$58+$I$58+$J$58+$K$58+$L$58</f>
        <v>14.327999999999999</v>
      </c>
      <c r="N58" s="30">
        <v>1.1000000000000001</v>
      </c>
      <c r="O58" s="26">
        <f>ROUND($M$58*$N$58,3)</f>
        <v>15.760999999999999</v>
      </c>
      <c r="P58" s="51"/>
      <c r="Q58" s="52">
        <v>850</v>
      </c>
      <c r="R58" s="27">
        <f>ROUND($Q$58+$P$58,2)</f>
        <v>850</v>
      </c>
      <c r="S58" s="26">
        <f>ROUND($M$58*$P$58,2)</f>
        <v>0</v>
      </c>
      <c r="T58" s="26">
        <f>ROUND($O$58*$Q$58,2)</f>
        <v>13396.85</v>
      </c>
      <c r="U58" s="26">
        <f>ROUND($T$58+$S$58,2)</f>
        <v>13396.85</v>
      </c>
      <c r="V58" s="28" t="s">
        <v>105</v>
      </c>
      <c r="W58" s="59"/>
    </row>
    <row r="59" spans="1:23" s="10" customFormat="1" ht="51.95" customHeight="1" outlineLevel="6" x14ac:dyDescent="0.15">
      <c r="A59" s="11">
        <v>12</v>
      </c>
      <c r="B59" s="65" t="s">
        <v>106</v>
      </c>
      <c r="C59" s="12" t="s">
        <v>83</v>
      </c>
      <c r="D59" s="12"/>
      <c r="E59" s="12"/>
      <c r="F59" s="12"/>
      <c r="G59" s="12"/>
      <c r="H59" s="15"/>
      <c r="I59" s="15"/>
      <c r="J59" s="15"/>
      <c r="K59" s="15"/>
      <c r="L59" s="13">
        <v>263.82</v>
      </c>
      <c r="M59" s="13">
        <v>263.82</v>
      </c>
      <c r="N59" s="15"/>
      <c r="O59" s="15">
        <f>$O$60</f>
        <v>263.82</v>
      </c>
      <c r="P59" s="48"/>
      <c r="Q59" s="48"/>
      <c r="R59" s="15">
        <f>ROUND($U$59/$O$59,2)</f>
        <v>729.6</v>
      </c>
      <c r="S59" s="15">
        <f>ROUND($S$60+$S$61+$S$62+$S$63,2)</f>
        <v>0</v>
      </c>
      <c r="T59" s="15">
        <f>ROUND($T$60+$T$61+$T$62+$T$63,2)</f>
        <v>192482.57</v>
      </c>
      <c r="U59" s="15">
        <f>ROUND($U$60+$U$61+$U$62+$U$63,2)</f>
        <v>192482.57</v>
      </c>
      <c r="V59" s="16" t="s">
        <v>84</v>
      </c>
      <c r="W59" s="57"/>
    </row>
    <row r="60" spans="1:23" s="17" customFormat="1" ht="11.1" customHeight="1" outlineLevel="7" x14ac:dyDescent="0.2">
      <c r="A60" s="18"/>
      <c r="B60" s="66" t="s">
        <v>26</v>
      </c>
      <c r="C60" s="19" t="s">
        <v>83</v>
      </c>
      <c r="D60" s="19"/>
      <c r="E60" s="19"/>
      <c r="F60" s="19"/>
      <c r="G60" s="19"/>
      <c r="H60" s="22"/>
      <c r="I60" s="22"/>
      <c r="J60" s="22"/>
      <c r="K60" s="22"/>
      <c r="L60" s="20">
        <v>263.82</v>
      </c>
      <c r="M60" s="20">
        <f>$H$60+$I$60+$J$60+$K$60+$L$60</f>
        <v>263.82</v>
      </c>
      <c r="N60" s="20">
        <v>1</v>
      </c>
      <c r="O60" s="22">
        <f>ROUND($M$60*$N$60,3)</f>
        <v>263.82</v>
      </c>
      <c r="P60" s="46"/>
      <c r="Q60" s="47"/>
      <c r="R60" s="42">
        <f>ROUND($Q$60+$P$60,2)</f>
        <v>0</v>
      </c>
      <c r="S60" s="22">
        <f>ROUND($M$60*$P$60,2)</f>
        <v>0</v>
      </c>
      <c r="T60" s="22">
        <f>ROUND($O$60*$Q$60,2)</f>
        <v>0</v>
      </c>
      <c r="U60" s="22">
        <f>ROUND($T$60+$S$60,2)</f>
        <v>0</v>
      </c>
      <c r="V60" s="22"/>
      <c r="W60" s="58"/>
    </row>
    <row r="61" spans="1:23" s="1" customFormat="1" ht="11.1" customHeight="1" outlineLevel="7" x14ac:dyDescent="0.2">
      <c r="A61" s="23"/>
      <c r="B61" s="67" t="s">
        <v>65</v>
      </c>
      <c r="C61" s="24" t="s">
        <v>66</v>
      </c>
      <c r="D61" s="24"/>
      <c r="E61" s="24"/>
      <c r="F61" s="24"/>
      <c r="G61" s="24"/>
      <c r="H61" s="26"/>
      <c r="I61" s="26"/>
      <c r="J61" s="26"/>
      <c r="K61" s="26"/>
      <c r="L61" s="25">
        <v>7.2389999999999999</v>
      </c>
      <c r="M61" s="25">
        <f>$H$61+$I$61+$J$61+$K$61+$L$61</f>
        <v>7.2389999999999999</v>
      </c>
      <c r="N61" s="27">
        <v>1.23</v>
      </c>
      <c r="O61" s="26">
        <f>ROUND($M$61*$N$61,3)</f>
        <v>8.9039999999999999</v>
      </c>
      <c r="P61" s="51"/>
      <c r="Q61" s="52">
        <v>750</v>
      </c>
      <c r="R61" s="27">
        <f>ROUND($Q$61+$P$61,2)</f>
        <v>750</v>
      </c>
      <c r="S61" s="26">
        <f>ROUND($M$61*$P$61,2)</f>
        <v>0</v>
      </c>
      <c r="T61" s="26">
        <f>ROUND($O$61*$Q$61,2)</f>
        <v>6678</v>
      </c>
      <c r="U61" s="26">
        <f>ROUND($T$61+$S$61,2)</f>
        <v>6678</v>
      </c>
      <c r="V61" s="28" t="s">
        <v>107</v>
      </c>
      <c r="W61" s="59"/>
    </row>
    <row r="62" spans="1:23" s="1" customFormat="1" ht="11.1" customHeight="1" outlineLevel="7" x14ac:dyDescent="0.2">
      <c r="A62" s="23"/>
      <c r="B62" s="67" t="s">
        <v>108</v>
      </c>
      <c r="C62" s="24" t="s">
        <v>83</v>
      </c>
      <c r="D62" s="24"/>
      <c r="E62" s="24"/>
      <c r="F62" s="24"/>
      <c r="G62" s="24"/>
      <c r="H62" s="26"/>
      <c r="I62" s="26"/>
      <c r="J62" s="26"/>
      <c r="K62" s="26"/>
      <c r="L62" s="25">
        <v>263.82</v>
      </c>
      <c r="M62" s="25">
        <f>$H$62+$I$62+$J$62+$K$62+$L$62</f>
        <v>263.82</v>
      </c>
      <c r="N62" s="29">
        <v>1</v>
      </c>
      <c r="O62" s="26">
        <f>ROUND($M$62*$N$62,3)</f>
        <v>263.82</v>
      </c>
      <c r="P62" s="51"/>
      <c r="Q62" s="52">
        <v>444.81</v>
      </c>
      <c r="R62" s="27">
        <f>ROUND($Q$62+$P$62,2)</f>
        <v>444.81</v>
      </c>
      <c r="S62" s="26">
        <f>ROUND($M$62*$P$62,2)</f>
        <v>0</v>
      </c>
      <c r="T62" s="26">
        <f>ROUND($O$62*$Q$62,2)</f>
        <v>117349.77</v>
      </c>
      <c r="U62" s="26">
        <f>ROUND($T$62+$S$62,2)</f>
        <v>117349.77</v>
      </c>
      <c r="V62" s="28"/>
      <c r="W62" s="59"/>
    </row>
    <row r="63" spans="1:23" s="1" customFormat="1" ht="11.1" customHeight="1" outlineLevel="7" x14ac:dyDescent="0.2">
      <c r="A63" s="23"/>
      <c r="B63" s="67" t="s">
        <v>87</v>
      </c>
      <c r="C63" s="24" t="s">
        <v>61</v>
      </c>
      <c r="D63" s="24"/>
      <c r="E63" s="24"/>
      <c r="F63" s="24"/>
      <c r="G63" s="24"/>
      <c r="H63" s="26"/>
      <c r="I63" s="26"/>
      <c r="J63" s="26"/>
      <c r="K63" s="26"/>
      <c r="L63" s="25">
        <v>12.663</v>
      </c>
      <c r="M63" s="25">
        <f>$H$63+$I$63+$J$63+$K$63+$L$63</f>
        <v>12.663</v>
      </c>
      <c r="N63" s="27">
        <v>1.02</v>
      </c>
      <c r="O63" s="26">
        <f>ROUND($M$63*$N$63,3)</f>
        <v>12.916</v>
      </c>
      <c r="P63" s="51"/>
      <c r="Q63" s="53">
        <v>5300</v>
      </c>
      <c r="R63" s="44">
        <f>ROUND($Q$63+$P$63,2)</f>
        <v>5300</v>
      </c>
      <c r="S63" s="26">
        <f>ROUND($M$63*$P$63,2)</f>
        <v>0</v>
      </c>
      <c r="T63" s="26">
        <f>ROUND($O$63*$Q$63,2)</f>
        <v>68454.8</v>
      </c>
      <c r="U63" s="26">
        <f>ROUND($T$63+$S$63,2)</f>
        <v>68454.8</v>
      </c>
      <c r="V63" s="28"/>
      <c r="W63" s="59"/>
    </row>
    <row r="64" spans="1:23" s="4" customFormat="1" ht="12" customHeight="1" x14ac:dyDescent="0.2">
      <c r="A64" s="31"/>
      <c r="B64" s="68" t="s">
        <v>109</v>
      </c>
      <c r="C64" s="32"/>
      <c r="D64" s="32"/>
      <c r="E64" s="32"/>
      <c r="F64" s="32"/>
      <c r="G64" s="32"/>
      <c r="H64" s="32"/>
      <c r="I64" s="32"/>
      <c r="J64" s="32"/>
      <c r="K64" s="32"/>
      <c r="L64" s="32"/>
      <c r="M64" s="32"/>
      <c r="N64" s="32"/>
      <c r="O64" s="32"/>
      <c r="P64" s="54"/>
      <c r="Q64" s="54"/>
      <c r="R64" s="32"/>
      <c r="S64" s="33"/>
      <c r="T64" s="33"/>
      <c r="U64" s="45">
        <f>ROUND($U$13,2)</f>
        <v>12679197.33</v>
      </c>
      <c r="V64" s="33"/>
      <c r="W64" s="60"/>
    </row>
    <row r="65" spans="1:23" s="1" customFormat="1" ht="11.1" customHeight="1" x14ac:dyDescent="0.2">
      <c r="A65" s="34"/>
      <c r="B65" s="69" t="s">
        <v>110</v>
      </c>
      <c r="C65" s="35"/>
      <c r="D65" s="35"/>
      <c r="E65" s="35"/>
      <c r="F65" s="35"/>
      <c r="G65" s="35"/>
      <c r="H65" s="35"/>
      <c r="I65" s="35"/>
      <c r="J65" s="35"/>
      <c r="K65" s="35"/>
      <c r="L65" s="35"/>
      <c r="M65" s="35"/>
      <c r="N65" s="35"/>
      <c r="O65" s="35"/>
      <c r="P65" s="55"/>
      <c r="Q65" s="55"/>
      <c r="R65" s="35"/>
      <c r="S65" s="35"/>
      <c r="U65" s="26"/>
      <c r="V65" s="26"/>
      <c r="W65" s="61"/>
    </row>
    <row r="66" spans="1:23" s="17" customFormat="1" ht="11.1" customHeight="1" x14ac:dyDescent="0.2">
      <c r="A66" s="36"/>
      <c r="B66" s="70" t="s">
        <v>111</v>
      </c>
      <c r="C66" s="37"/>
      <c r="D66" s="37"/>
      <c r="E66" s="37"/>
      <c r="F66" s="37"/>
      <c r="G66" s="37"/>
      <c r="H66" s="37"/>
      <c r="I66" s="37"/>
      <c r="J66" s="37"/>
      <c r="K66" s="37"/>
      <c r="L66" s="37"/>
      <c r="M66" s="37"/>
      <c r="N66" s="37"/>
      <c r="O66" s="37"/>
      <c r="P66" s="56"/>
      <c r="Q66" s="56"/>
      <c r="R66" s="37"/>
      <c r="S66" s="37"/>
      <c r="T66" s="37"/>
      <c r="U66" s="38">
        <f>ROUND($T$13,2)</f>
        <v>12679197.33</v>
      </c>
      <c r="V66" s="39"/>
      <c r="W66" s="58"/>
    </row>
    <row r="67" spans="1:23" s="17" customFormat="1" ht="11.1" customHeight="1" x14ac:dyDescent="0.2">
      <c r="A67" s="36"/>
      <c r="B67" s="70" t="s">
        <v>112</v>
      </c>
      <c r="C67" s="37"/>
      <c r="D67" s="37"/>
      <c r="E67" s="37"/>
      <c r="F67" s="37"/>
      <c r="G67" s="37"/>
      <c r="H67" s="37"/>
      <c r="I67" s="37"/>
      <c r="J67" s="37"/>
      <c r="K67" s="37"/>
      <c r="L67" s="37"/>
      <c r="M67" s="37"/>
      <c r="N67" s="37"/>
      <c r="O67" s="37"/>
      <c r="P67" s="56"/>
      <c r="Q67" s="56"/>
      <c r="R67" s="37"/>
      <c r="S67" s="37"/>
      <c r="T67" s="37"/>
      <c r="U67" s="40">
        <f>ROUND($S$13,2)</f>
        <v>0</v>
      </c>
      <c r="V67" s="22"/>
      <c r="W67" s="58"/>
    </row>
    <row r="68" spans="1:23" s="17" customFormat="1" ht="11.1" customHeight="1" x14ac:dyDescent="0.2">
      <c r="A68" s="36"/>
      <c r="B68" s="70" t="s">
        <v>113</v>
      </c>
      <c r="C68" s="37"/>
      <c r="D68" s="37"/>
      <c r="E68" s="37"/>
      <c r="F68" s="37"/>
      <c r="G68" s="37"/>
      <c r="H68" s="37"/>
      <c r="I68" s="37"/>
      <c r="J68" s="37"/>
      <c r="K68" s="37"/>
      <c r="L68" s="37"/>
      <c r="M68" s="37"/>
      <c r="N68" s="37"/>
      <c r="O68" s="37"/>
      <c r="P68" s="56"/>
      <c r="Q68" s="56"/>
      <c r="R68" s="37"/>
      <c r="S68" s="37"/>
      <c r="T68" s="37"/>
      <c r="U68" s="40">
        <f>ROUND(($U$64)*0.166666666666666,2)</f>
        <v>2113199.5499999998</v>
      </c>
      <c r="V68" s="22"/>
      <c r="W68" s="58"/>
    </row>
    <row r="69" spans="1:23" s="1" customFormat="1" ht="44.1" customHeight="1" x14ac:dyDescent="0.2">
      <c r="A69" s="35"/>
      <c r="B69" s="71" t="s">
        <v>114</v>
      </c>
      <c r="C69" s="35"/>
      <c r="D69" s="35"/>
      <c r="E69" s="35"/>
      <c r="F69" s="35"/>
      <c r="G69" s="35"/>
      <c r="H69" s="35"/>
      <c r="I69" s="35"/>
      <c r="J69" s="35"/>
      <c r="K69" s="35"/>
      <c r="L69" s="35"/>
      <c r="M69" s="35"/>
      <c r="N69" s="35"/>
      <c r="O69" s="35"/>
      <c r="P69" s="55"/>
      <c r="Q69" s="55"/>
      <c r="R69" s="35"/>
      <c r="S69" s="37">
        <f>ROUND($S$70+$S$71+$S$72+$S$73+$S$74+$S$75+$S$76+$S$77+$S$78+$S$79+$S$80+$S$81,2)</f>
        <v>0</v>
      </c>
      <c r="T69" s="37">
        <f>ROUND($T$70+$T$71+$T$72+$T$73+$T$74+$T$75+$T$76+$T$77+$T$78+$T$79+$T$80+$T$81,2)</f>
        <v>0</v>
      </c>
      <c r="U69" s="37">
        <f>ROUND($U$70+$U$71+$U$72+$U$73+$U$74+$U$75+$U$76+$U$77+$U$78+$U$79+$U$80+$U$81,2)</f>
        <v>0</v>
      </c>
      <c r="V69" s="35"/>
      <c r="W69" s="55"/>
    </row>
    <row r="70" spans="1:23" s="1" customFormat="1" ht="11.1" customHeight="1" x14ac:dyDescent="0.2">
      <c r="A70" s="51"/>
      <c r="B70" s="51"/>
      <c r="C70" s="51"/>
      <c r="D70" s="55"/>
      <c r="E70" s="55"/>
      <c r="F70" s="55"/>
      <c r="G70" s="55"/>
      <c r="H70" s="51"/>
      <c r="I70" s="51"/>
      <c r="J70" s="51"/>
      <c r="K70" s="51"/>
      <c r="L70" s="51"/>
      <c r="M70" s="61">
        <f>$F$70+$G$70+$H$70+$I$70+$J$70+$K$70+$L$70</f>
        <v>0</v>
      </c>
      <c r="N70" s="62">
        <v>1</v>
      </c>
      <c r="O70" s="61">
        <f>ROUND($M$70*$N$70,3)</f>
        <v>0</v>
      </c>
      <c r="P70" s="51"/>
      <c r="Q70" s="51"/>
      <c r="R70" s="61">
        <f>ROUND($Q$70+$P$70,2)</f>
        <v>0</v>
      </c>
      <c r="S70" s="61">
        <f>ROUND($M$70*$P$70,2)</f>
        <v>0</v>
      </c>
      <c r="T70" s="61">
        <f>ROUND($O$70*$Q$70,2)</f>
        <v>0</v>
      </c>
      <c r="U70" s="61">
        <f>ROUND($T$70+$S$70,2)</f>
        <v>0</v>
      </c>
      <c r="V70" s="55"/>
      <c r="W70" s="51"/>
    </row>
    <row r="71" spans="1:23" s="1" customFormat="1" ht="11.1" customHeight="1" x14ac:dyDescent="0.2">
      <c r="A71" s="51"/>
      <c r="B71" s="51"/>
      <c r="C71" s="51"/>
      <c r="D71" s="55"/>
      <c r="E71" s="55"/>
      <c r="F71" s="55"/>
      <c r="G71" s="55"/>
      <c r="H71" s="51"/>
      <c r="I71" s="51"/>
      <c r="J71" s="51"/>
      <c r="K71" s="51"/>
      <c r="L71" s="51"/>
      <c r="M71" s="61">
        <f>$F$71+$G$71+$H$71+$I$71+$J$71+$K$71+$L$71</f>
        <v>0</v>
      </c>
      <c r="N71" s="62">
        <v>1</v>
      </c>
      <c r="O71" s="61">
        <f>ROUND($M$71*$N$71,3)</f>
        <v>0</v>
      </c>
      <c r="P71" s="51"/>
      <c r="Q71" s="51"/>
      <c r="R71" s="61">
        <f>ROUND($Q$71+$P$71,2)</f>
        <v>0</v>
      </c>
      <c r="S71" s="61">
        <f>ROUND($M$71*$P$71,2)</f>
        <v>0</v>
      </c>
      <c r="T71" s="61">
        <f>ROUND($O$71*$Q$71,2)</f>
        <v>0</v>
      </c>
      <c r="U71" s="61">
        <f>ROUND($T$71+$S$71,2)</f>
        <v>0</v>
      </c>
      <c r="V71" s="55"/>
      <c r="W71" s="51"/>
    </row>
    <row r="72" spans="1:23" s="1" customFormat="1" ht="11.1" customHeight="1" x14ac:dyDescent="0.2">
      <c r="A72" s="51"/>
      <c r="B72" s="51"/>
      <c r="C72" s="51"/>
      <c r="D72" s="55"/>
      <c r="E72" s="55"/>
      <c r="F72" s="55"/>
      <c r="G72" s="55"/>
      <c r="H72" s="51"/>
      <c r="I72" s="51"/>
      <c r="J72" s="51"/>
      <c r="K72" s="51"/>
      <c r="L72" s="51"/>
      <c r="M72" s="61">
        <f>$F$72+$G$72+$H$72+$I$72+$J$72+$K$72+$L$72</f>
        <v>0</v>
      </c>
      <c r="N72" s="62">
        <v>1</v>
      </c>
      <c r="O72" s="61">
        <f>ROUND($M$72*$N$72,3)</f>
        <v>0</v>
      </c>
      <c r="P72" s="51"/>
      <c r="Q72" s="51"/>
      <c r="R72" s="61">
        <f>ROUND($Q$72+$P$72,2)</f>
        <v>0</v>
      </c>
      <c r="S72" s="61">
        <f>ROUND($M$72*$P$72,2)</f>
        <v>0</v>
      </c>
      <c r="T72" s="61">
        <f>ROUND($O$72*$Q$72,2)</f>
        <v>0</v>
      </c>
      <c r="U72" s="61">
        <f>ROUND($T$72+$S$72,2)</f>
        <v>0</v>
      </c>
      <c r="V72" s="55"/>
      <c r="W72" s="51"/>
    </row>
    <row r="73" spans="1:23" s="1" customFormat="1" ht="11.1" customHeight="1" x14ac:dyDescent="0.2">
      <c r="A73" s="51"/>
      <c r="B73" s="51"/>
      <c r="C73" s="51"/>
      <c r="D73" s="55"/>
      <c r="E73" s="55"/>
      <c r="F73" s="55"/>
      <c r="G73" s="55"/>
      <c r="H73" s="51"/>
      <c r="I73" s="51"/>
      <c r="J73" s="51"/>
      <c r="K73" s="51"/>
      <c r="L73" s="51"/>
      <c r="M73" s="61">
        <f>$F$73+$G$73+$H$73+$I$73+$J$73+$K$73+$L$73</f>
        <v>0</v>
      </c>
      <c r="N73" s="62">
        <v>1</v>
      </c>
      <c r="O73" s="61">
        <f>ROUND($M$73*$N$73,3)</f>
        <v>0</v>
      </c>
      <c r="P73" s="51"/>
      <c r="Q73" s="51"/>
      <c r="R73" s="61">
        <f>ROUND($Q$73+$P$73,2)</f>
        <v>0</v>
      </c>
      <c r="S73" s="61">
        <f>ROUND($M$73*$P$73,2)</f>
        <v>0</v>
      </c>
      <c r="T73" s="61">
        <f>ROUND($O$73*$Q$73,2)</f>
        <v>0</v>
      </c>
      <c r="U73" s="61">
        <f>ROUND($T$73+$S$73,2)</f>
        <v>0</v>
      </c>
      <c r="V73" s="55"/>
      <c r="W73" s="51"/>
    </row>
    <row r="74" spans="1:23" s="1" customFormat="1" ht="11.1" customHeight="1" x14ac:dyDescent="0.2">
      <c r="A74" s="51"/>
      <c r="B74" s="51"/>
      <c r="C74" s="51"/>
      <c r="D74" s="55"/>
      <c r="E74" s="55"/>
      <c r="F74" s="55"/>
      <c r="G74" s="55"/>
      <c r="H74" s="51"/>
      <c r="I74" s="51"/>
      <c r="J74" s="51"/>
      <c r="K74" s="51"/>
      <c r="L74" s="51"/>
      <c r="M74" s="61">
        <f>$F$74+$G$74+$H$74+$I$74+$J$74+$K$74+$L$74</f>
        <v>0</v>
      </c>
      <c r="N74" s="62">
        <v>1</v>
      </c>
      <c r="O74" s="61">
        <f>ROUND($M$74*$N$74,3)</f>
        <v>0</v>
      </c>
      <c r="P74" s="51"/>
      <c r="Q74" s="51"/>
      <c r="R74" s="61">
        <f>ROUND($Q$74+$P$74,2)</f>
        <v>0</v>
      </c>
      <c r="S74" s="61">
        <f>ROUND($M$74*$P$74,2)</f>
        <v>0</v>
      </c>
      <c r="T74" s="61">
        <f>ROUND($O$74*$Q$74,2)</f>
        <v>0</v>
      </c>
      <c r="U74" s="61">
        <f>ROUND($T$74+$S$74,2)</f>
        <v>0</v>
      </c>
      <c r="V74" s="55"/>
      <c r="W74" s="51"/>
    </row>
    <row r="75" spans="1:23" s="1" customFormat="1" ht="11.1" customHeight="1" x14ac:dyDescent="0.2">
      <c r="A75" s="51"/>
      <c r="B75" s="51"/>
      <c r="C75" s="51"/>
      <c r="D75" s="55"/>
      <c r="E75" s="55"/>
      <c r="F75" s="55"/>
      <c r="G75" s="55"/>
      <c r="H75" s="51"/>
      <c r="I75" s="51"/>
      <c r="J75" s="51"/>
      <c r="K75" s="51"/>
      <c r="L75" s="51"/>
      <c r="M75" s="61">
        <f>$F$75+$G$75+$H$75+$I$75+$J$75+$K$75+$L$75</f>
        <v>0</v>
      </c>
      <c r="N75" s="62">
        <v>1</v>
      </c>
      <c r="O75" s="61">
        <f>ROUND($M$75*$N$75,3)</f>
        <v>0</v>
      </c>
      <c r="P75" s="51"/>
      <c r="Q75" s="51"/>
      <c r="R75" s="61">
        <f>ROUND($Q$75+$P$75,2)</f>
        <v>0</v>
      </c>
      <c r="S75" s="61">
        <f>ROUND($M$75*$P$75,2)</f>
        <v>0</v>
      </c>
      <c r="T75" s="61">
        <f>ROUND($O$75*$Q$75,2)</f>
        <v>0</v>
      </c>
      <c r="U75" s="61">
        <f>ROUND($T$75+$S$75,2)</f>
        <v>0</v>
      </c>
      <c r="V75" s="55"/>
      <c r="W75" s="51"/>
    </row>
    <row r="76" spans="1:23" s="1" customFormat="1" ht="11.1" customHeight="1" x14ac:dyDescent="0.2">
      <c r="A76" s="51"/>
      <c r="B76" s="51"/>
      <c r="C76" s="51"/>
      <c r="D76" s="55"/>
      <c r="E76" s="55"/>
      <c r="F76" s="55"/>
      <c r="G76" s="55"/>
      <c r="H76" s="51"/>
      <c r="I76" s="51"/>
      <c r="J76" s="51"/>
      <c r="K76" s="51"/>
      <c r="L76" s="51"/>
      <c r="M76" s="61">
        <f>$F$76+$G$76+$H$76+$I$76+$J$76+$K$76+$L$76</f>
        <v>0</v>
      </c>
      <c r="N76" s="62">
        <v>1</v>
      </c>
      <c r="O76" s="61">
        <f>ROUND($M$76*$N$76,3)</f>
        <v>0</v>
      </c>
      <c r="P76" s="51"/>
      <c r="Q76" s="51"/>
      <c r="R76" s="61">
        <f>ROUND($Q$76+$P$76,2)</f>
        <v>0</v>
      </c>
      <c r="S76" s="61">
        <f>ROUND($M$76*$P$76,2)</f>
        <v>0</v>
      </c>
      <c r="T76" s="61">
        <f>ROUND($O$76*$Q$76,2)</f>
        <v>0</v>
      </c>
      <c r="U76" s="61">
        <f>ROUND($T$76+$S$76,2)</f>
        <v>0</v>
      </c>
      <c r="V76" s="55"/>
      <c r="W76" s="51"/>
    </row>
    <row r="77" spans="1:23" s="1" customFormat="1" ht="11.1" customHeight="1" x14ac:dyDescent="0.2">
      <c r="A77" s="51"/>
      <c r="B77" s="51"/>
      <c r="C77" s="51"/>
      <c r="D77" s="55"/>
      <c r="E77" s="55"/>
      <c r="F77" s="55"/>
      <c r="G77" s="55"/>
      <c r="H77" s="51"/>
      <c r="I77" s="51"/>
      <c r="J77" s="51"/>
      <c r="K77" s="51"/>
      <c r="L77" s="51"/>
      <c r="M77" s="61">
        <f>$F$77+$G$77+$H$77+$I$77+$J$77+$K$77+$L$77</f>
        <v>0</v>
      </c>
      <c r="N77" s="62">
        <v>1</v>
      </c>
      <c r="O77" s="61">
        <f>ROUND($M$77*$N$77,3)</f>
        <v>0</v>
      </c>
      <c r="P77" s="51"/>
      <c r="Q77" s="51"/>
      <c r="R77" s="61">
        <f>ROUND($Q$77+$P$77,2)</f>
        <v>0</v>
      </c>
      <c r="S77" s="61">
        <f>ROUND($M$77*$P$77,2)</f>
        <v>0</v>
      </c>
      <c r="T77" s="61">
        <f>ROUND($O$77*$Q$77,2)</f>
        <v>0</v>
      </c>
      <c r="U77" s="61">
        <f>ROUND($T$77+$S$77,2)</f>
        <v>0</v>
      </c>
      <c r="V77" s="55"/>
      <c r="W77" s="51"/>
    </row>
    <row r="78" spans="1:23" s="1" customFormat="1" ht="11.1" customHeight="1" x14ac:dyDescent="0.2">
      <c r="A78" s="51"/>
      <c r="B78" s="51"/>
      <c r="C78" s="51"/>
      <c r="D78" s="55"/>
      <c r="E78" s="55"/>
      <c r="F78" s="55"/>
      <c r="G78" s="55"/>
      <c r="H78" s="51"/>
      <c r="I78" s="51"/>
      <c r="J78" s="51"/>
      <c r="K78" s="51"/>
      <c r="L78" s="51"/>
      <c r="M78" s="61">
        <f>$F$78+$G$78+$H$78+$I$78+$J$78+$K$78+$L$78</f>
        <v>0</v>
      </c>
      <c r="N78" s="62">
        <v>1</v>
      </c>
      <c r="O78" s="61">
        <f>ROUND($M$78*$N$78,3)</f>
        <v>0</v>
      </c>
      <c r="P78" s="51"/>
      <c r="Q78" s="51"/>
      <c r="R78" s="61">
        <f>ROUND($Q$78+$P$78,2)</f>
        <v>0</v>
      </c>
      <c r="S78" s="61">
        <f>ROUND($M$78*$P$78,2)</f>
        <v>0</v>
      </c>
      <c r="T78" s="61">
        <f>ROUND($O$78*$Q$78,2)</f>
        <v>0</v>
      </c>
      <c r="U78" s="61">
        <f>ROUND($T$78+$S$78,2)</f>
        <v>0</v>
      </c>
      <c r="V78" s="55"/>
      <c r="W78" s="51"/>
    </row>
    <row r="79" spans="1:23" s="1" customFormat="1" ht="11.1" customHeight="1" x14ac:dyDescent="0.2">
      <c r="A79" s="51"/>
      <c r="B79" s="51"/>
      <c r="C79" s="51"/>
      <c r="D79" s="55"/>
      <c r="E79" s="55"/>
      <c r="F79" s="55"/>
      <c r="G79" s="55"/>
      <c r="H79" s="51"/>
      <c r="I79" s="51"/>
      <c r="J79" s="51"/>
      <c r="K79" s="51"/>
      <c r="L79" s="51"/>
      <c r="M79" s="61">
        <f>$F$79+$G$79+$H$79+$I$79+$J$79+$K$79+$L$79</f>
        <v>0</v>
      </c>
      <c r="N79" s="62">
        <v>1</v>
      </c>
      <c r="O79" s="61">
        <f>ROUND($M$79*$N$79,3)</f>
        <v>0</v>
      </c>
      <c r="P79" s="51"/>
      <c r="Q79" s="51"/>
      <c r="R79" s="61">
        <f>ROUND($Q$79+$P$79,2)</f>
        <v>0</v>
      </c>
      <c r="S79" s="61">
        <f>ROUND($M$79*$P$79,2)</f>
        <v>0</v>
      </c>
      <c r="T79" s="61">
        <f>ROUND($O$79*$Q$79,2)</f>
        <v>0</v>
      </c>
      <c r="U79" s="61">
        <f>ROUND($T$79+$S$79,2)</f>
        <v>0</v>
      </c>
      <c r="V79" s="55"/>
      <c r="W79" s="51"/>
    </row>
    <row r="80" spans="1:23" s="1" customFormat="1" ht="11.1" customHeight="1" x14ac:dyDescent="0.2">
      <c r="A80" s="51"/>
      <c r="B80" s="51"/>
      <c r="C80" s="51"/>
      <c r="D80" s="55"/>
      <c r="E80" s="55"/>
      <c r="F80" s="55"/>
      <c r="G80" s="55"/>
      <c r="H80" s="51"/>
      <c r="I80" s="51"/>
      <c r="J80" s="51"/>
      <c r="K80" s="51"/>
      <c r="L80" s="51"/>
      <c r="M80" s="61">
        <f>$F$80+$G$80+$H$80+$I$80+$J$80+$K$80+$L$80</f>
        <v>0</v>
      </c>
      <c r="N80" s="62">
        <v>1</v>
      </c>
      <c r="O80" s="61">
        <f>ROUND($M$80*$N$80,3)</f>
        <v>0</v>
      </c>
      <c r="P80" s="51"/>
      <c r="Q80" s="51"/>
      <c r="R80" s="61">
        <f>ROUND($Q$80+$P$80,2)</f>
        <v>0</v>
      </c>
      <c r="S80" s="61">
        <f>ROUND($M$80*$P$80,2)</f>
        <v>0</v>
      </c>
      <c r="T80" s="61">
        <f>ROUND($O$80*$Q$80,2)</f>
        <v>0</v>
      </c>
      <c r="U80" s="61">
        <f>ROUND($T$80+$S$80,2)</f>
        <v>0</v>
      </c>
      <c r="V80" s="55"/>
      <c r="W80" s="51"/>
    </row>
    <row r="81" spans="1:23" s="1" customFormat="1" ht="11.1" customHeight="1" x14ac:dyDescent="0.2">
      <c r="A81" s="51"/>
      <c r="B81" s="51"/>
      <c r="C81" s="51"/>
      <c r="D81" s="55"/>
      <c r="E81" s="55"/>
      <c r="F81" s="55"/>
      <c r="G81" s="55"/>
      <c r="H81" s="51"/>
      <c r="I81" s="51"/>
      <c r="J81" s="51"/>
      <c r="K81" s="51"/>
      <c r="L81" s="51"/>
      <c r="M81" s="61">
        <f>$F$81+$G$81+$H$81+$I$81+$J$81+$K$81+$L$81</f>
        <v>0</v>
      </c>
      <c r="N81" s="62">
        <v>1</v>
      </c>
      <c r="O81" s="61">
        <f>ROUND($M$81*$N$81,3)</f>
        <v>0</v>
      </c>
      <c r="P81" s="51"/>
      <c r="Q81" s="51"/>
      <c r="R81" s="61">
        <f>ROUND($Q$81+$P$81,2)</f>
        <v>0</v>
      </c>
      <c r="S81" s="61">
        <f>ROUND($M$81*$P$81,2)</f>
        <v>0</v>
      </c>
      <c r="T81" s="61">
        <f>ROUND($O$81*$Q$81,2)</f>
        <v>0</v>
      </c>
      <c r="U81" s="61">
        <f>ROUND($T$81+$S$81,2)</f>
        <v>0</v>
      </c>
      <c r="V81" s="55"/>
      <c r="W81" s="51"/>
    </row>
    <row r="82" spans="1:23" s="1" customFormat="1" ht="11.1" customHeight="1" x14ac:dyDescent="0.2"/>
    <row r="83" spans="1:23" s="1" customFormat="1" ht="11.1" customHeight="1" x14ac:dyDescent="0.2">
      <c r="A83" s="17" t="s">
        <v>115</v>
      </c>
    </row>
    <row r="84" spans="1:23" s="1" customFormat="1" ht="11.1" customHeight="1" x14ac:dyDescent="0.2"/>
    <row r="85" spans="1:23" s="1" customFormat="1" ht="11.1" customHeight="1" x14ac:dyDescent="0.2">
      <c r="A85" s="41"/>
      <c r="B85" s="1" t="s">
        <v>116</v>
      </c>
    </row>
    <row r="86" spans="1:23" s="1" customFormat="1" ht="11.1" customHeight="1" x14ac:dyDescent="0.2">
      <c r="A86" s="1" t="s">
        <v>117</v>
      </c>
    </row>
  </sheetData>
  <sheetProtection algorithmName="SHA-512" hashValue="5FsDu4BipdjNckRmsgHyPPsZJBe3GeylW9FmFGJT196JhcnO9np1Lqw4DDraDeBMqU5ledNuBxG25HKirfMQ5Q==" saltValue="X1C3Gk3XEkXLyJRxrcP+AQ==" spinCount="100000" sheet="1" objects="1" scenarios="1" selectLockedCells="1"/>
  <mergeCells count="19">
    <mergeCell ref="A6:G6"/>
    <mergeCell ref="A7:G7"/>
    <mergeCell ref="A8:G8"/>
    <mergeCell ref="A10:A11"/>
    <mergeCell ref="B10:B11"/>
    <mergeCell ref="C10:C11"/>
    <mergeCell ref="D10:D11"/>
    <mergeCell ref="E10:E11"/>
    <mergeCell ref="F10:F11"/>
    <mergeCell ref="G10:G11"/>
    <mergeCell ref="S10:T10"/>
    <mergeCell ref="U10:U11"/>
    <mergeCell ref="V10:V11"/>
    <mergeCell ref="W10:W11"/>
    <mergeCell ref="H10:L10"/>
    <mergeCell ref="M10:M11"/>
    <mergeCell ref="N10:N11"/>
    <mergeCell ref="O10:O11"/>
    <mergeCell ref="P10:R10"/>
  </mergeCells>
  <pageMargins left="0.39370078740157483" right="0.39370078740157483" top="0.39370078740157483" bottom="0.39370078740157483" header="0" footer="0"/>
  <pageSetup paperSize="9" fitToHeight="0" pageOrder="overThenDown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Котенко Анастасия Евгеньевна</cp:lastModifiedBy>
  <dcterms:modified xsi:type="dcterms:W3CDTF">2025-05-15T08:23:19Z</dcterms:modified>
</cp:coreProperties>
</file>