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5. Ембаево\8. Ембаево ИЖД, ТХ, 4 оч\Фасад , ТХ13-15, ТХ 16\от снабжения\"/>
    </mc:Choice>
  </mc:AlternateContent>
  <xr:revisionPtr revIDLastSave="0" documentId="13_ncr:1_{2C370169-CECE-45AE-953C-AD85349BD13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84" i="1" l="1"/>
  <c r="K84" i="1"/>
  <c r="M84" i="1" s="1"/>
  <c r="R84" i="1" s="1"/>
  <c r="P83" i="1"/>
  <c r="K83" i="1"/>
  <c r="Q83" i="1" s="1"/>
  <c r="P82" i="1"/>
  <c r="K82" i="1"/>
  <c r="M82" i="1" s="1"/>
  <c r="R82" i="1" s="1"/>
  <c r="P81" i="1"/>
  <c r="K81" i="1"/>
  <c r="Q81" i="1" s="1"/>
  <c r="P80" i="1"/>
  <c r="K80" i="1"/>
  <c r="M80" i="1" s="1"/>
  <c r="R80" i="1" s="1"/>
  <c r="P79" i="1"/>
  <c r="K79" i="1"/>
  <c r="Q79" i="1" s="1"/>
  <c r="P78" i="1"/>
  <c r="K78" i="1"/>
  <c r="M78" i="1" s="1"/>
  <c r="R78" i="1" s="1"/>
  <c r="P77" i="1"/>
  <c r="K77" i="1"/>
  <c r="Q77" i="1" s="1"/>
  <c r="P76" i="1"/>
  <c r="K76" i="1"/>
  <c r="M76" i="1" s="1"/>
  <c r="R76" i="1" s="1"/>
  <c r="P75" i="1"/>
  <c r="K75" i="1"/>
  <c r="Q75" i="1" s="1"/>
  <c r="P74" i="1"/>
  <c r="K74" i="1"/>
  <c r="M74" i="1" s="1"/>
  <c r="R74" i="1" s="1"/>
  <c r="P73" i="1"/>
  <c r="K73" i="1"/>
  <c r="Q73" i="1" s="1"/>
  <c r="Q66" i="1"/>
  <c r="P66" i="1"/>
  <c r="M66" i="1"/>
  <c r="R66" i="1" s="1"/>
  <c r="S66" i="1" s="1"/>
  <c r="K66" i="1"/>
  <c r="Q65" i="1"/>
  <c r="P65" i="1"/>
  <c r="M65" i="1"/>
  <c r="R65" i="1" s="1"/>
  <c r="S65" i="1" s="1"/>
  <c r="K65" i="1"/>
  <c r="Q64" i="1"/>
  <c r="P64" i="1"/>
  <c r="M64" i="1"/>
  <c r="R64" i="1" s="1"/>
  <c r="S64" i="1" s="1"/>
  <c r="K64" i="1"/>
  <c r="Q63" i="1"/>
  <c r="Q62" i="1" s="1"/>
  <c r="P63" i="1"/>
  <c r="M63" i="1"/>
  <c r="R63" i="1" s="1"/>
  <c r="K63" i="1"/>
  <c r="M62" i="1"/>
  <c r="P61" i="1"/>
  <c r="K61" i="1"/>
  <c r="M61" i="1" s="1"/>
  <c r="R61" i="1" s="1"/>
  <c r="P60" i="1"/>
  <c r="K60" i="1"/>
  <c r="Q58" i="1"/>
  <c r="P58" i="1"/>
  <c r="M58" i="1"/>
  <c r="R58" i="1" s="1"/>
  <c r="K58" i="1"/>
  <c r="S57" i="1"/>
  <c r="Q57" i="1"/>
  <c r="P57" i="1"/>
  <c r="M57" i="1"/>
  <c r="R57" i="1" s="1"/>
  <c r="K57" i="1"/>
  <c r="Q56" i="1"/>
  <c r="P56" i="1"/>
  <c r="M56" i="1"/>
  <c r="R56" i="1" s="1"/>
  <c r="S56" i="1" s="1"/>
  <c r="K56" i="1"/>
  <c r="Q55" i="1"/>
  <c r="P55" i="1"/>
  <c r="M55" i="1"/>
  <c r="K55" i="1"/>
  <c r="P53" i="1"/>
  <c r="K53" i="1"/>
  <c r="P52" i="1"/>
  <c r="K52" i="1"/>
  <c r="M52" i="1" s="1"/>
  <c r="R52" i="1" s="1"/>
  <c r="P51" i="1"/>
  <c r="K51" i="1"/>
  <c r="P50" i="1"/>
  <c r="K50" i="1"/>
  <c r="M50" i="1" s="1"/>
  <c r="R50" i="1" s="1"/>
  <c r="P49" i="1"/>
  <c r="K49" i="1"/>
  <c r="P48" i="1"/>
  <c r="K48" i="1"/>
  <c r="M48" i="1" s="1"/>
  <c r="R48" i="1" s="1"/>
  <c r="P47" i="1"/>
  <c r="K47" i="1"/>
  <c r="P46" i="1"/>
  <c r="K46" i="1"/>
  <c r="M46" i="1" s="1"/>
  <c r="P43" i="1"/>
  <c r="K43" i="1"/>
  <c r="P42" i="1"/>
  <c r="K42" i="1"/>
  <c r="M42" i="1" s="1"/>
  <c r="S40" i="1"/>
  <c r="Q40" i="1"/>
  <c r="P40" i="1"/>
  <c r="M40" i="1"/>
  <c r="R40" i="1" s="1"/>
  <c r="K40" i="1"/>
  <c r="Q39" i="1"/>
  <c r="Q38" i="1" s="1"/>
  <c r="P39" i="1"/>
  <c r="M39" i="1"/>
  <c r="R39" i="1" s="1"/>
  <c r="K39" i="1"/>
  <c r="M38" i="1"/>
  <c r="P37" i="1"/>
  <c r="K37" i="1"/>
  <c r="M37" i="1" s="1"/>
  <c r="R37" i="1" s="1"/>
  <c r="P36" i="1"/>
  <c r="K36" i="1"/>
  <c r="Q34" i="1"/>
  <c r="P34" i="1"/>
  <c r="M34" i="1"/>
  <c r="R34" i="1" s="1"/>
  <c r="K34" i="1"/>
  <c r="Q33" i="1"/>
  <c r="P33" i="1"/>
  <c r="M33" i="1"/>
  <c r="K33" i="1"/>
  <c r="Q30" i="1"/>
  <c r="P30" i="1"/>
  <c r="M30" i="1"/>
  <c r="R30" i="1" s="1"/>
  <c r="K30" i="1"/>
  <c r="Q29" i="1"/>
  <c r="Q28" i="1" s="1"/>
  <c r="P29" i="1"/>
  <c r="M29" i="1"/>
  <c r="K29" i="1"/>
  <c r="P27" i="1"/>
  <c r="K27" i="1"/>
  <c r="P26" i="1"/>
  <c r="K26" i="1"/>
  <c r="M26" i="1" s="1"/>
  <c r="R26" i="1" s="1"/>
  <c r="P25" i="1"/>
  <c r="K25" i="1"/>
  <c r="P24" i="1"/>
  <c r="K24" i="1"/>
  <c r="M24" i="1" s="1"/>
  <c r="S22" i="1"/>
  <c r="Q22" i="1"/>
  <c r="P22" i="1"/>
  <c r="M22" i="1"/>
  <c r="R22" i="1" s="1"/>
  <c r="K22" i="1"/>
  <c r="Q21" i="1"/>
  <c r="P21" i="1"/>
  <c r="M21" i="1"/>
  <c r="R21" i="1" s="1"/>
  <c r="S21" i="1" s="1"/>
  <c r="K21" i="1"/>
  <c r="Q20" i="1"/>
  <c r="P20" i="1"/>
  <c r="M20" i="1"/>
  <c r="R20" i="1" s="1"/>
  <c r="S20" i="1" s="1"/>
  <c r="K20" i="1"/>
  <c r="Q19" i="1"/>
  <c r="P19" i="1"/>
  <c r="M19" i="1"/>
  <c r="R19" i="1" s="1"/>
  <c r="S19" i="1" s="1"/>
  <c r="K19" i="1"/>
  <c r="S18" i="1"/>
  <c r="Q18" i="1"/>
  <c r="P18" i="1"/>
  <c r="M18" i="1"/>
  <c r="R18" i="1" s="1"/>
  <c r="K18" i="1"/>
  <c r="Q17" i="1"/>
  <c r="P17" i="1"/>
  <c r="M17" i="1"/>
  <c r="R17" i="1" s="1"/>
  <c r="K17" i="1"/>
  <c r="M16" i="1"/>
  <c r="Q32" i="1" l="1"/>
  <c r="Q54" i="1"/>
  <c r="Q27" i="1"/>
  <c r="M27" i="1"/>
  <c r="R27" i="1" s="1"/>
  <c r="S27" i="1" s="1"/>
  <c r="R33" i="1"/>
  <c r="M32" i="1"/>
  <c r="Q43" i="1"/>
  <c r="M43" i="1"/>
  <c r="R43" i="1" s="1"/>
  <c r="Q49" i="1"/>
  <c r="M49" i="1"/>
  <c r="R49" i="1" s="1"/>
  <c r="R62" i="1"/>
  <c r="S63" i="1"/>
  <c r="S62" i="1" s="1"/>
  <c r="P62" i="1" s="1"/>
  <c r="Q25" i="1"/>
  <c r="M25" i="1"/>
  <c r="R25" i="1" s="1"/>
  <c r="S25" i="1" s="1"/>
  <c r="Q47" i="1"/>
  <c r="M47" i="1"/>
  <c r="R47" i="1" s="1"/>
  <c r="R55" i="1"/>
  <c r="M54" i="1"/>
  <c r="R24" i="1"/>
  <c r="M23" i="1"/>
  <c r="S34" i="1"/>
  <c r="Q36" i="1"/>
  <c r="Q35" i="1" s="1"/>
  <c r="M36" i="1"/>
  <c r="R38" i="1"/>
  <c r="S39" i="1"/>
  <c r="S38" i="1" s="1"/>
  <c r="P38" i="1" s="1"/>
  <c r="R46" i="1"/>
  <c r="M45" i="1"/>
  <c r="Q51" i="1"/>
  <c r="M51" i="1"/>
  <c r="R51" i="1" s="1"/>
  <c r="S51" i="1" s="1"/>
  <c r="S58" i="1"/>
  <c r="Q60" i="1"/>
  <c r="M60" i="1"/>
  <c r="S76" i="1"/>
  <c r="S84" i="1"/>
  <c r="Q16" i="1"/>
  <c r="R29" i="1"/>
  <c r="M28" i="1"/>
  <c r="R16" i="1"/>
  <c r="S17" i="1"/>
  <c r="R15" i="1"/>
  <c r="S26" i="1"/>
  <c r="S30" i="1"/>
  <c r="R42" i="1"/>
  <c r="M41" i="1"/>
  <c r="Q53" i="1"/>
  <c r="M53" i="1"/>
  <c r="R53" i="1" s="1"/>
  <c r="S53" i="1" s="1"/>
  <c r="Q24" i="1"/>
  <c r="Q23" i="1" s="1"/>
  <c r="Q26" i="1"/>
  <c r="Q37" i="1"/>
  <c r="S37" i="1" s="1"/>
  <c r="Q42" i="1"/>
  <c r="Q41" i="1" s="1"/>
  <c r="Q46" i="1"/>
  <c r="Q48" i="1"/>
  <c r="S48" i="1" s="1"/>
  <c r="Q50" i="1"/>
  <c r="S50" i="1" s="1"/>
  <c r="Q52" i="1"/>
  <c r="S52" i="1" s="1"/>
  <c r="Q61" i="1"/>
  <c r="S61" i="1" s="1"/>
  <c r="M73" i="1"/>
  <c r="R73" i="1" s="1"/>
  <c r="Q74" i="1"/>
  <c r="S74" i="1" s="1"/>
  <c r="M75" i="1"/>
  <c r="R75" i="1" s="1"/>
  <c r="S75" i="1" s="1"/>
  <c r="Q76" i="1"/>
  <c r="Q72" i="1" s="1"/>
  <c r="M77" i="1"/>
  <c r="R77" i="1" s="1"/>
  <c r="S77" i="1" s="1"/>
  <c r="Q78" i="1"/>
  <c r="S78" i="1" s="1"/>
  <c r="M79" i="1"/>
  <c r="R79" i="1" s="1"/>
  <c r="S79" i="1" s="1"/>
  <c r="Q80" i="1"/>
  <c r="S80" i="1" s="1"/>
  <c r="M81" i="1"/>
  <c r="R81" i="1" s="1"/>
  <c r="S81" i="1" s="1"/>
  <c r="Q82" i="1"/>
  <c r="S82" i="1" s="1"/>
  <c r="M83" i="1"/>
  <c r="R83" i="1" s="1"/>
  <c r="S83" i="1" s="1"/>
  <c r="Q84" i="1"/>
  <c r="Q14" i="1" l="1"/>
  <c r="S46" i="1"/>
  <c r="R45" i="1"/>
  <c r="Q31" i="1"/>
  <c r="S16" i="1"/>
  <c r="P16" i="1" s="1"/>
  <c r="R28" i="1"/>
  <c r="S29" i="1"/>
  <c r="S28" i="1" s="1"/>
  <c r="P28" i="1" s="1"/>
  <c r="S43" i="1"/>
  <c r="R32" i="1"/>
  <c r="S33" i="1"/>
  <c r="R72" i="1"/>
  <c r="S73" i="1"/>
  <c r="S72" i="1" s="1"/>
  <c r="Q13" i="1"/>
  <c r="S70" i="1" s="1"/>
  <c r="M59" i="1"/>
  <c r="R60" i="1"/>
  <c r="R44" i="1" s="1"/>
  <c r="R54" i="1"/>
  <c r="S55" i="1"/>
  <c r="S54" i="1" s="1"/>
  <c r="P54" i="1" s="1"/>
  <c r="S42" i="1"/>
  <c r="S41" i="1" s="1"/>
  <c r="P41" i="1" s="1"/>
  <c r="R41" i="1"/>
  <c r="Q45" i="1"/>
  <c r="Q44" i="1"/>
  <c r="Q15" i="1"/>
  <c r="Q59" i="1"/>
  <c r="M35" i="1"/>
  <c r="R36" i="1"/>
  <c r="R13" i="1" s="1"/>
  <c r="S69" i="1" s="1"/>
  <c r="S24" i="1"/>
  <c r="S23" i="1" s="1"/>
  <c r="P23" i="1" s="1"/>
  <c r="R23" i="1"/>
  <c r="S47" i="1"/>
  <c r="S49" i="1"/>
  <c r="S32" i="1" l="1"/>
  <c r="P32" i="1" s="1"/>
  <c r="R35" i="1"/>
  <c r="S36" i="1"/>
  <c r="S35" i="1" s="1"/>
  <c r="P35" i="1" s="1"/>
  <c r="R59" i="1"/>
  <c r="S60" i="1"/>
  <c r="S59" i="1" s="1"/>
  <c r="P59" i="1" s="1"/>
  <c r="R14" i="1"/>
  <c r="R31" i="1"/>
  <c r="S15" i="1"/>
  <c r="S45" i="1"/>
  <c r="P45" i="1" s="1"/>
  <c r="S44" i="1" l="1"/>
  <c r="S13" i="1"/>
  <c r="S67" i="1" s="1"/>
  <c r="S71" i="1" s="1"/>
  <c r="S14" i="1"/>
  <c r="S31" i="1"/>
</calcChain>
</file>

<file path=xl/sharedStrings.xml><?xml version="1.0" encoding="utf-8"?>
<sst xmlns="http://schemas.openxmlformats.org/spreadsheetml/2006/main" count="195" uniqueCount="118">
  <si>
    <t>Приложение</t>
  </si>
  <si>
    <t>К договору</t>
  </si>
  <si>
    <t>Расшифровка стоимости работ</t>
  </si>
  <si>
    <t>Ритмы ТХ13-ТХ15</t>
  </si>
  <si>
    <t>Устройство фасадов ТХ 13,14,15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</si>
  <si>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</si>
  <si>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</si>
  <si>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</si>
  <si>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</si>
  <si>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</si>
  <si>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</si>
  <si>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</si>
  <si>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</si>
  <si>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</si>
  <si>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</si>
  <si>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</si>
  <si>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</si>
  <si>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</si>
  <si>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</si>
  <si>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</si>
  <si>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</si>
  <si>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>ТХ 13</t>
  </si>
  <si>
    <t>ТХ 14</t>
  </si>
  <si>
    <t>ТХ 15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</si>
  <si>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</si>
  <si>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</si>
  <si>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</si>
  <si>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</si>
  <si>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</si>
  <si>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</si>
  <si>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</si>
  <si>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</si>
  <si>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</si>
  <si>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</si>
  <si>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</si>
  <si>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</si>
  <si>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</si>
  <si>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</si>
  <si>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</si>
  <si>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</si>
  <si>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</si>
  <si>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</si>
  <si>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</si>
  <si>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</si>
  <si>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</si>
  <si>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</si>
  <si>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</si>
  <si>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</si>
  <si>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Строительно-монтажные работы</t>
  </si>
  <si>
    <t>Устройство фасадов</t>
  </si>
  <si>
    <t>Отделка оконных откосов</t>
  </si>
  <si>
    <t>Устройство армирующего слоя</t>
  </si>
  <si>
    <t>м2</t>
  </si>
  <si>
    <t>Глубина откоса 0,1м</t>
  </si>
  <si>
    <t>Клеевой состав FassadenKleber KLAR 500</t>
  </si>
  <si>
    <t>кг</t>
  </si>
  <si>
    <t>ОС: Клей для приклеивания теплоизоляции CERESIT CT 180</t>
  </si>
  <si>
    <t>Профиль угловой ПВХ с армирующей сеткой 100х150 мм</t>
  </si>
  <si>
    <t>м.п.</t>
  </si>
  <si>
    <t>ОС: Профиль угловой с армирующей сеткой 100х150x2500 мм, ПВХ</t>
  </si>
  <si>
    <t>Сетка армированная щелочестойкая из стекловолокна фасадная 165 г/м² ячейка 4х4мм</t>
  </si>
  <si>
    <t>ОС: Сетка стеклотканевая фасадная ISOMAX 165 г/м² ячейка 4х4 мм, 1х50 м</t>
  </si>
  <si>
    <t>Профиль для обрамления внешних углов с капельником 100х100 мм</t>
  </si>
  <si>
    <t>СО: Устанавливается на верхний откос окна \ ОС: Профиль-капельник с армирующей сеткой 100х100х2000 мм, ПВХ</t>
  </si>
  <si>
    <t>Профиль примыкающий оконный с армирующей сеткой 6 мм</t>
  </si>
  <si>
    <t>ОС: Профиль примыкающий оконный с армирующей сеткой 6×2400 мм, ПВХ</t>
  </si>
  <si>
    <t>Декорирование</t>
  </si>
  <si>
    <t>Штукатурка декоративная CT 174 Y500</t>
  </si>
  <si>
    <t>СО: Возможна замена марки после уточнения РП. Цвет черный.</t>
  </si>
  <si>
    <t>Штукатурка декоративная CT 174 K395</t>
  </si>
  <si>
    <t>СО: Возможна замена марки после уточнения РП. Цвет желтый.</t>
  </si>
  <si>
    <t>Штукатурка декоративная CT 174 V503</t>
  </si>
  <si>
    <t>СО: Возможна замена марки после уточнения РП. Цвет белый.</t>
  </si>
  <si>
    <t>Грунтовка под декор</t>
  </si>
  <si>
    <t>Грунтовка CT 16</t>
  </si>
  <si>
    <t>СО: Возможна замена после уточнения РП.</t>
  </si>
  <si>
    <t>Отделка планкеном</t>
  </si>
  <si>
    <t>Монтаж подсистемы планкена</t>
  </si>
  <si>
    <t>м3</t>
  </si>
  <si>
    <t>ФОТ учитывает кронштейны для крепления (шаг 400), цокольный профиль, отлив из оцинкованной стали с полимерным покрытием, весь крепеж необходимый для монтажа. В стоимость материалов входит камерная сушка (брусок сухой)</t>
  </si>
  <si>
    <t>Брусок сосна сорт первый 50х50 мм</t>
  </si>
  <si>
    <t>СО: Подсистема на стены</t>
  </si>
  <si>
    <t>Монтаж планкена</t>
  </si>
  <si>
    <t>Объем работ включает отделку стен и консольных участков</t>
  </si>
  <si>
    <t>Доска лиственница сорт первый 100х25 мм</t>
  </si>
  <si>
    <t>СО: Включить в стоимость монтажа планкена покрытие лаком в два слоя</t>
  </si>
  <si>
    <t>Обработка огнезащитным составом</t>
  </si>
  <si>
    <t>Объем работ включает огнебиозащиту подсистемы планкена из бруска 50х50, планкен</t>
  </si>
  <si>
    <t>Огнебиозащитный состав «Авангард-Аурум» -С</t>
  </si>
  <si>
    <t>СО: Расход состава принят как  расход сухого порошка 0,0985 кг/м2 \ ОС: Состав огнебиозащитный пропиточный для древесины Огнещит FARBITEX ПРОФИ WOOD 10 л</t>
  </si>
  <si>
    <t>Окраска планкена</t>
  </si>
  <si>
    <t>Антисептик для дерева СЕНЕЖ АКВАДЕКОР Х2-102 бесцветный</t>
  </si>
  <si>
    <t>СО: В 2 слоя \ ОС: Антисептик универсальный Антиплесень для любых поверхностей FARBITEX PROFI 10 л</t>
  </si>
  <si>
    <t>Отделка утепляемых участков (основная плоскость выше отм. +0,150) в том числе фронтоны</t>
  </si>
  <si>
    <t>Монтаж теплоизоляционной плиты</t>
  </si>
  <si>
    <t>Дюбель с увеличенной зоной распора, со стальным сердечником, КI-160/10N</t>
  </si>
  <si>
    <t>шт</t>
  </si>
  <si>
    <t>СО: Для крепления утеплителя на штукатурном фасаде толщиной 100 мм и первого слоя утепления консоли</t>
  </si>
  <si>
    <t>Дюбель с увеличенной зоной распора, со стальным сердечником, КI-120/10N</t>
  </si>
  <si>
    <t>СО: Для крепления утеплителя толщиной 50мм  под планкеном и на противопожарных разрывах</t>
  </si>
  <si>
    <t>Дюбель с увеличенной зоной распора, со стальным сердечником, КI-260/10N</t>
  </si>
  <si>
    <t>СО: Для крепления второго слоя утепления консоли</t>
  </si>
  <si>
    <t>Утеплитель минераловатный плотность 135 кг/м³ толщина 100 мм</t>
  </si>
  <si>
    <t>СО: Утеплитель под: штукатурный фасад толщина 100 мм; консоль толщина 200мм \ ОС: Мин. плита ТЕХНОФАС ДЕКОР плотность 100-110кг/м3</t>
  </si>
  <si>
    <t>Утеплитель минераловатный плотность 135 кг/м³ толщина 50 мм</t>
  </si>
  <si>
    <t>СО: Утеплитель под: противопопожарные разрывы под планкен вокруг окон и дверей толщина 50 мм \ ОС: Мин. плита ТЕХНОФАС ДЕКОР плотность 100-110кг/м3</t>
  </si>
  <si>
    <t>СО: Возможна замена после уточнения РП. \ ОС: Клей для приклеивания теплоизоляции CERESIT CT 180</t>
  </si>
  <si>
    <t>Экструзионный пенополистирол плотность 25-35 кг/м³ толщина 50 мм</t>
  </si>
  <si>
    <t>СО: Утеплитель под планкен \ ОС: XPS ТЕХНОНИКОЛЬ CARBON PROF 1180х580х50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</si>
  <si>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</si>
  <si>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</si>
  <si>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</si>
  <si>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</si>
  <si>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</si>
  <si>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</si>
  <si>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Котенко Анастасия Евгеньевна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</si>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</sst>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.0"/>
    <numFmt numFmtId="166" formatCode="#,##0.000"/>
  </numFmts>
  <fonts count="9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  <font>
      <sz val="8"/>
      <name val="Arial"/>
    </font>
  </fonts>
  <fills count="8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84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left" wrapText="1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165" fontId="1" fillId="0" borderId="5" xfId="0" applyNumberFormat="1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166" fontId="5" fillId="5" borderId="5" xfId="0" applyNumberFormat="1" applyFont="1" applyFill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6" borderId="0" xfId="0" applyFont="1" applyFill="1" applyAlignment="1">
      <alignment horizontal="left"/>
    </xf>
    <xf numFmtId="2" fontId="6" fillId="0" borderId="5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2" fontId="6" fillId="7" borderId="5" xfId="0" applyNumberFormat="1" applyFont="1" applyFill="1" applyBorder="1" applyAlignment="1">
      <alignment horizontal="right"/>
    </xf>
    <xf numFmtId="2" fontId="2" fillId="0" borderId="0" xfId="0" applyNumberFormat="1" applyFont="1" applyAlignment="1">
      <alignment horizontal="left"/>
    </xf>
    <xf numFmtId="0" fontId="6" fillId="7" borderId="5" xfId="0" applyFont="1" applyFill="1" applyBorder="1" applyAlignment="1">
      <alignment horizontal="right"/>
    </xf>
    <xf numFmtId="0" fontId="1" fillId="7" borderId="5" xfId="0" applyFont="1" applyFill="1" applyBorder="1" applyAlignment="1">
      <alignment horizontal="right"/>
    </xf>
    <xf numFmtId="2" fontId="1" fillId="7" borderId="5" xfId="0" applyNumberFormat="1" applyFont="1" applyFill="1" applyBorder="1" applyAlignment="1">
      <alignment horizontal="right"/>
    </xf>
    <xf numFmtId="0" fontId="5" fillId="7" borderId="5" xfId="0" applyFont="1" applyFill="1" applyBorder="1" applyAlignment="1">
      <alignment horizontal="right"/>
    </xf>
    <xf numFmtId="0" fontId="4" fillId="7" borderId="5" xfId="0" applyFont="1" applyFill="1" applyBorder="1" applyAlignment="1">
      <alignment horizontal="right"/>
    </xf>
    <xf numFmtId="4" fontId="6" fillId="7" borderId="5" xfId="0" applyNumberFormat="1" applyFont="1" applyFill="1" applyBorder="1" applyAlignment="1">
      <alignment horizontal="right"/>
    </xf>
    <xf numFmtId="4" fontId="1" fillId="7" borderId="5" xfId="0" applyNumberFormat="1" applyFont="1" applyFill="1" applyBorder="1" applyAlignment="1">
      <alignment horizontal="right"/>
    </xf>
    <xf numFmtId="43" fontId="1" fillId="0" borderId="0" xfId="1" applyFont="1" applyAlignment="1">
      <alignment horizontal="left"/>
    </xf>
    <xf numFmtId="43" fontId="2" fillId="0" borderId="0" xfId="1" applyFont="1" applyAlignment="1">
      <alignment horizontal="left"/>
    </xf>
    <xf numFmtId="43" fontId="4" fillId="2" borderId="2" xfId="1" applyFont="1" applyFill="1" applyBorder="1" applyAlignment="1">
      <alignment horizontal="center" vertical="center" wrapText="1"/>
    </xf>
    <xf numFmtId="43" fontId="4" fillId="2" borderId="1" xfId="1" applyFont="1" applyFill="1" applyBorder="1" applyAlignment="1">
      <alignment horizontal="center" vertical="center" wrapText="1"/>
    </xf>
    <xf numFmtId="43" fontId="1" fillId="3" borderId="5" xfId="1" applyFont="1" applyFill="1" applyBorder="1" applyAlignment="1">
      <alignment horizontal="center"/>
    </xf>
    <xf numFmtId="43" fontId="4" fillId="4" borderId="5" xfId="1" applyFont="1" applyFill="1" applyBorder="1" applyAlignment="1">
      <alignment horizontal="right"/>
    </xf>
    <xf numFmtId="43" fontId="5" fillId="5" borderId="5" xfId="1" applyFont="1" applyFill="1" applyBorder="1" applyAlignment="1">
      <alignment horizontal="right"/>
    </xf>
    <xf numFmtId="43" fontId="6" fillId="0" borderId="5" xfId="1" applyFont="1" applyBorder="1" applyAlignment="1">
      <alignment horizontal="right"/>
    </xf>
    <xf numFmtId="43" fontId="1" fillId="0" borderId="5" xfId="1" applyFont="1" applyBorder="1" applyAlignment="1">
      <alignment horizontal="right"/>
    </xf>
    <xf numFmtId="43" fontId="4" fillId="5" borderId="5" xfId="1" applyFont="1" applyFill="1" applyBorder="1" applyAlignment="1">
      <alignment horizontal="right"/>
    </xf>
    <xf numFmtId="43" fontId="7" fillId="0" borderId="5" xfId="1" applyFont="1" applyBorder="1" applyAlignment="1">
      <alignment horizontal="right"/>
    </xf>
    <xf numFmtId="43" fontId="7" fillId="0" borderId="5" xfId="1" applyFont="1" applyBorder="1" applyAlignment="1">
      <alignment horizontal="left"/>
    </xf>
    <xf numFmtId="43" fontId="4" fillId="2" borderId="5" xfId="1" applyFont="1" applyFill="1" applyBorder="1" applyAlignment="1">
      <alignment horizontal="center" vertical="center" wrapText="1"/>
    </xf>
    <xf numFmtId="43" fontId="4" fillId="2" borderId="5" xfId="1" applyFont="1" applyFill="1" applyBorder="1" applyAlignment="1">
      <alignment horizontal="center" vertical="center" wrapText="1"/>
    </xf>
    <xf numFmtId="43" fontId="1" fillId="0" borderId="5" xfId="1" applyFont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U89"/>
  <sheetViews>
    <sheetView tabSelected="1" topLeftCell="A4" workbookViewId="0">
      <selection activeCell="R53" sqref="R53"/>
    </sheetView>
  </sheetViews>
  <sheetFormatPr defaultColWidth="10.5" defaultRowHeight="11.45" customHeight="1" outlineLevelRow="5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0" width="12.5" style="1" customWidth="1"/>
    <col min="11" max="11" width="10.83203125" style="1" customWidth="1"/>
    <col min="12" max="12" width="8" style="1" customWidth="1"/>
    <col min="13" max="13" width="12.1640625" style="1" customWidth="1"/>
    <col min="14" max="14" width="9.6640625" style="1" customWidth="1"/>
    <col min="15" max="15" width="11.33203125" style="1" customWidth="1"/>
    <col min="16" max="16" width="12.83203125" style="1" customWidth="1"/>
    <col min="17" max="18" width="14.1640625" style="69" customWidth="1"/>
    <col min="19" max="19" width="16" style="69" customWidth="1"/>
    <col min="20" max="21" width="36.1640625" style="1" customWidth="1"/>
  </cols>
  <sheetData>
    <row r="1" spans="1:21" s="1" customFormat="1" ht="11.1" hidden="1" customHeight="1" x14ac:dyDescent="0.2">
      <c r="Q1" s="69"/>
      <c r="R1" s="69"/>
      <c r="S1" s="69"/>
    </row>
    <row r="2" spans="1:21" s="1" customFormat="1" ht="11.1" hidden="1" customHeight="1" x14ac:dyDescent="0.2">
      <c r="Q2" s="69"/>
      <c r="R2" s="69"/>
      <c r="S2" s="69"/>
    </row>
    <row r="3" spans="1:21" s="1" customFormat="1" ht="11.1" hidden="1" customHeight="1" x14ac:dyDescent="0.2">
      <c r="Q3" s="69"/>
      <c r="R3" s="69"/>
      <c r="S3" s="69"/>
    </row>
    <row r="4" spans="1:21" s="2" customFormat="1" ht="12.95" customHeight="1" x14ac:dyDescent="0.2">
      <c r="Q4" s="70"/>
      <c r="R4" s="70"/>
      <c r="S4" s="70"/>
      <c r="T4" s="2" t="s">
        <v>0</v>
      </c>
    </row>
    <row r="5" spans="1:21" s="2" customFormat="1" ht="12.95" customHeight="1" x14ac:dyDescent="0.2">
      <c r="Q5" s="70"/>
      <c r="R5" s="70"/>
      <c r="S5" s="70"/>
      <c r="T5" s="3" t="s">
        <v>1</v>
      </c>
    </row>
    <row r="6" spans="1:21" s="2" customFormat="1" ht="12.95" customHeight="1" x14ac:dyDescent="0.2">
      <c r="A6" s="54" t="s">
        <v>2</v>
      </c>
      <c r="B6" s="54"/>
      <c r="C6" s="54"/>
      <c r="D6" s="54"/>
      <c r="E6" s="54"/>
      <c r="F6" s="54"/>
      <c r="G6" s="54"/>
      <c r="N6" s="61"/>
      <c r="Q6" s="70"/>
      <c r="R6" s="70"/>
      <c r="S6" s="70"/>
    </row>
    <row r="7" spans="1:21" s="2" customFormat="1" ht="12.95" customHeight="1" x14ac:dyDescent="0.2">
      <c r="A7" s="55" t="s">
        <v>3</v>
      </c>
      <c r="B7" s="55"/>
      <c r="C7" s="55"/>
      <c r="D7" s="55"/>
      <c r="E7" s="55"/>
      <c r="F7" s="55"/>
      <c r="G7" s="55"/>
      <c r="Q7" s="70"/>
      <c r="R7" s="70"/>
      <c r="S7" s="70"/>
    </row>
    <row r="8" spans="1:21" s="2" customFormat="1" ht="12.95" customHeight="1" x14ac:dyDescent="0.2">
      <c r="A8" s="55" t="s">
        <v>4</v>
      </c>
      <c r="B8" s="55"/>
      <c r="C8" s="55"/>
      <c r="D8" s="55"/>
      <c r="E8" s="55"/>
      <c r="F8" s="55"/>
      <c r="G8" s="55"/>
      <c r="Q8" s="70"/>
      <c r="R8" s="70"/>
      <c r="S8" s="70"/>
    </row>
    <row r="9" spans="1:21" s="1" customFormat="1" ht="11.1" customHeight="1" x14ac:dyDescent="0.2">
      <c r="Q9" s="69"/>
      <c r="R9" s="69"/>
      <c r="S9" s="69"/>
    </row>
    <row r="10" spans="1:21" s="4" customFormat="1" ht="30" customHeight="1" x14ac:dyDescent="0.2">
      <c r="A10" s="56" t="s">
        <v>5</v>
      </c>
      <c r="B10" s="52" t="s">
        <v>6</v>
      </c>
      <c r="C10" s="56" t="s">
        <v>7</v>
      </c>
      <c r="D10" s="58" t="s">
        <v>8</v>
      </c>
      <c r="E10" s="58" t="s">
        <v>9</v>
      </c>
      <c r="F10" s="58" t="s">
        <v>10</v>
      </c>
      <c r="G10" s="56" t="s">
        <v>11</v>
      </c>
      <c r="H10" s="51" t="s">
        <v>12</v>
      </c>
      <c r="I10" s="51"/>
      <c r="J10" s="51"/>
      <c r="K10" s="52" t="s">
        <v>13</v>
      </c>
      <c r="L10" s="52" t="s">
        <v>14</v>
      </c>
      <c r="M10" s="52" t="s">
        <v>15</v>
      </c>
      <c r="N10" s="51" t="s">
        <v>16</v>
      </c>
      <c r="O10" s="51"/>
      <c r="P10" s="51"/>
      <c r="Q10" s="81" t="s">
        <v>17</v>
      </c>
      <c r="R10" s="81"/>
      <c r="S10" s="71" t="s">
        <v>18</v>
      </c>
      <c r="T10" s="52" t="s">
        <v>19</v>
      </c>
      <c r="U10" s="52" t="s">
        <v>20</v>
      </c>
    </row>
    <row r="11" spans="1:21" s="4" customFormat="1" ht="36.950000000000003" customHeight="1" x14ac:dyDescent="0.2">
      <c r="A11" s="57"/>
      <c r="B11" s="53"/>
      <c r="C11" s="57"/>
      <c r="D11" s="59"/>
      <c r="E11" s="59"/>
      <c r="F11" s="59"/>
      <c r="G11" s="57"/>
      <c r="H11" s="5" t="s">
        <v>21</v>
      </c>
      <c r="I11" s="5" t="s">
        <v>22</v>
      </c>
      <c r="J11" s="5" t="s">
        <v>23</v>
      </c>
      <c r="K11" s="53"/>
      <c r="L11" s="53"/>
      <c r="M11" s="53"/>
      <c r="N11" s="5" t="s">
        <v>24</v>
      </c>
      <c r="O11" s="5" t="s">
        <v>25</v>
      </c>
      <c r="P11" s="5" t="s">
        <v>26</v>
      </c>
      <c r="Q11" s="82" t="s">
        <v>24</v>
      </c>
      <c r="R11" s="82" t="s">
        <v>25</v>
      </c>
      <c r="S11" s="72"/>
      <c r="T11" s="53"/>
      <c r="U11" s="53"/>
    </row>
    <row r="12" spans="1:21" s="1" customFormat="1" ht="11.1" customHeight="1" x14ac:dyDescent="0.2">
      <c r="A12" s="6" t="s">
        <v>27</v>
      </c>
      <c r="B12" s="6" t="s">
        <v>28</v>
      </c>
      <c r="C12" s="6" t="s">
        <v>29</v>
      </c>
      <c r="D12" s="6" t="s">
        <v>30</v>
      </c>
      <c r="E12" s="6" t="s">
        <v>31</v>
      </c>
      <c r="F12" s="6" t="s">
        <v>32</v>
      </c>
      <c r="G12" s="6" t="s">
        <v>33</v>
      </c>
      <c r="H12" s="6" t="s">
        <v>34</v>
      </c>
      <c r="I12" s="6" t="s">
        <v>35</v>
      </c>
      <c r="J12" s="6" t="s">
        <v>36</v>
      </c>
      <c r="K12" s="6" t="s">
        <v>37</v>
      </c>
      <c r="L12" s="6" t="s">
        <v>38</v>
      </c>
      <c r="M12" s="6" t="s">
        <v>39</v>
      </c>
      <c r="N12" s="6" t="s">
        <v>40</v>
      </c>
      <c r="O12" s="6" t="s">
        <v>41</v>
      </c>
      <c r="P12" s="6" t="s">
        <v>42</v>
      </c>
      <c r="Q12" s="73" t="s">
        <v>43</v>
      </c>
      <c r="R12" s="73" t="s">
        <v>44</v>
      </c>
      <c r="S12" s="73" t="s">
        <v>45</v>
      </c>
      <c r="T12" s="6" t="s">
        <v>46</v>
      </c>
      <c r="U12" s="6" t="s">
        <v>47</v>
      </c>
    </row>
    <row r="13" spans="1:21" s="1" customFormat="1" ht="12" customHeight="1" outlineLevel="1" x14ac:dyDescent="0.2">
      <c r="A13" s="7"/>
      <c r="B13" s="8" t="s">
        <v>48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/>
      <c r="Q13" s="74">
        <f>ROUND($Q$17+$Q$18+$Q$19+$Q$20+$Q$21+$Q$22+$Q$24+$Q$25+$Q$26+$Q$27+$Q$29+$Q$30+$Q$33+$Q$34+$Q$36+$Q$37+$Q$39+$Q$40+$Q$42+$Q$43+$Q$46+$Q$47+$Q$48+$Q$49+$Q$50+$Q$51+$Q$52+$Q$53+$Q$55+$Q$56+$Q$57+$Q$58+$Q$60+$Q$61+$Q$63+$Q$64+$Q$65+$Q$66,2)</f>
        <v>4748570.58</v>
      </c>
      <c r="R13" s="74">
        <f>ROUND($R$17+$R$18+$R$19+$R$20+$R$21+$R$22+$R$24+$R$25+$R$26+$R$27+$R$29+$R$30+$R$33+$R$34+$R$36+$R$37+$R$39+$R$40+$R$42+$R$43+$R$46+$R$47+$R$48+$R$49+$R$50+$R$51+$R$52+$R$53+$R$55+$R$56+$R$57+$R$58+$R$60+$R$61+$R$63+$R$64+$R$65+$R$66,2)</f>
        <v>3655425.45</v>
      </c>
      <c r="S13" s="74">
        <f>ROUND($S$17+$S$18+$S$19+$S$20+$S$21+$S$22+$S$24+$S$25+$S$26+$S$27+$S$29+$S$30+$S$33+$S$34+$S$36+$S$37+$S$39+$S$40+$S$42+$S$43+$S$46+$S$47+$S$48+$S$49+$S$50+$S$51+$S$52+$S$53+$S$55+$S$56+$S$57+$S$58+$S$60+$S$61+$S$63+$S$64+$S$65+$S$66,2)</f>
        <v>8403996.0299999993</v>
      </c>
      <c r="T13" s="10"/>
      <c r="U13" s="10"/>
    </row>
    <row r="14" spans="1:21" s="1" customFormat="1" ht="12" customHeight="1" outlineLevel="2" x14ac:dyDescent="0.2">
      <c r="A14" s="7"/>
      <c r="B14" s="8" t="s">
        <v>49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/>
      <c r="Q14" s="74">
        <f>ROUND($Q$17+$Q$18+$Q$19+$Q$20+$Q$21+$Q$22+$Q$24+$Q$25+$Q$26+$Q$27+$Q$29+$Q$30+$Q$33+$Q$34+$Q$36+$Q$37+$Q$39+$Q$40+$Q$42+$Q$43+$Q$46+$Q$47+$Q$48+$Q$49+$Q$50+$Q$51+$Q$52+$Q$53+$Q$55+$Q$56+$Q$57+$Q$58+$Q$60+$Q$61+$Q$63+$Q$64+$Q$65+$Q$66,2)</f>
        <v>4748570.58</v>
      </c>
      <c r="R14" s="74">
        <f>ROUND($R$17+$R$18+$R$19+$R$20+$R$21+$R$22+$R$24+$R$25+$R$26+$R$27+$R$29+$R$30+$R$33+$R$34+$R$36+$R$37+$R$39+$R$40+$R$42+$R$43+$R$46+$R$47+$R$48+$R$49+$R$50+$R$51+$R$52+$R$53+$R$55+$R$56+$R$57+$R$58+$R$60+$R$61+$R$63+$R$64+$R$65+$R$66,2)</f>
        <v>3655425.45</v>
      </c>
      <c r="S14" s="74">
        <f>ROUND($S$17+$S$18+$S$19+$S$20+$S$21+$S$22+$S$24+$S$25+$S$26+$S$27+$S$29+$S$30+$S$33+$S$34+$S$36+$S$37+$S$39+$S$40+$S$42+$S$43+$S$46+$S$47+$S$48+$S$49+$S$50+$S$51+$S$52+$S$53+$S$55+$S$56+$S$57+$S$58+$S$60+$S$61+$S$63+$S$64+$S$65+$S$66,2)</f>
        <v>8403996.0299999993</v>
      </c>
      <c r="T14" s="10"/>
      <c r="U14" s="10"/>
    </row>
    <row r="15" spans="1:21" s="1" customFormat="1" ht="12" customHeight="1" outlineLevel="3" x14ac:dyDescent="0.2">
      <c r="A15" s="7"/>
      <c r="B15" s="8" t="s">
        <v>50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/>
      <c r="Q15" s="74">
        <f>ROUND($Q$17+$Q$18+$Q$19+$Q$20+$Q$21+$Q$22+$Q$24+$Q$25+$Q$26+$Q$27+$Q$29+$Q$30,2)</f>
        <v>106488.16</v>
      </c>
      <c r="R15" s="74">
        <f>ROUND($R$17+$R$18+$R$19+$R$20+$R$21+$R$22+$R$24+$R$25+$R$26+$R$27+$R$29+$R$30,2)</f>
        <v>132531.4</v>
      </c>
      <c r="S15" s="74">
        <f>ROUND($S$17+$S$18+$S$19+$S$20+$S$21+$S$22+$S$24+$S$25+$S$26+$S$27+$S$29+$S$30,2)</f>
        <v>239019.56</v>
      </c>
      <c r="T15" s="10"/>
      <c r="U15" s="10"/>
    </row>
    <row r="16" spans="1:21" s="11" customFormat="1" ht="11.1" customHeight="1" outlineLevel="4" x14ac:dyDescent="0.15">
      <c r="A16" s="12">
        <v>1</v>
      </c>
      <c r="B16" s="13" t="s">
        <v>51</v>
      </c>
      <c r="C16" s="14" t="s">
        <v>52</v>
      </c>
      <c r="D16" s="14"/>
      <c r="E16" s="14"/>
      <c r="F16" s="14"/>
      <c r="G16" s="14"/>
      <c r="H16" s="15">
        <v>21.582000000000001</v>
      </c>
      <c r="I16" s="15">
        <v>21.582000000000001</v>
      </c>
      <c r="J16" s="15">
        <v>26.893999999999998</v>
      </c>
      <c r="K16" s="15">
        <v>70.058000000000007</v>
      </c>
      <c r="L16" s="16"/>
      <c r="M16" s="16">
        <f>$M$17</f>
        <v>70.058000000000007</v>
      </c>
      <c r="N16" s="16"/>
      <c r="O16" s="16"/>
      <c r="P16" s="16">
        <f>ROUND($S$16/$M$16,2)</f>
        <v>2159.2199999999998</v>
      </c>
      <c r="Q16" s="75">
        <f>ROUND($Q$17+$Q$18+$Q$19+$Q$20+$Q$21+$Q$22,2)</f>
        <v>56046.400000000001</v>
      </c>
      <c r="R16" s="75">
        <f>ROUND($R$17+$R$18+$R$19+$R$20+$R$21+$R$22,2)</f>
        <v>95224</v>
      </c>
      <c r="S16" s="75">
        <f>ROUND($S$17+$S$18+$S$19+$S$20+$S$21+$S$22,2)</f>
        <v>151270.39999999999</v>
      </c>
      <c r="T16" s="17" t="s">
        <v>53</v>
      </c>
      <c r="U16" s="17"/>
    </row>
    <row r="17" spans="1:21" s="18" customFormat="1" ht="11.1" customHeight="1" outlineLevel="5" x14ac:dyDescent="0.2">
      <c r="A17" s="19"/>
      <c r="B17" s="20" t="s">
        <v>24</v>
      </c>
      <c r="C17" s="21" t="s">
        <v>52</v>
      </c>
      <c r="D17" s="21"/>
      <c r="E17" s="21"/>
      <c r="F17" s="21"/>
      <c r="G17" s="21"/>
      <c r="H17" s="22">
        <v>21.582000000000001</v>
      </c>
      <c r="I17" s="22">
        <v>21.582000000000001</v>
      </c>
      <c r="J17" s="22">
        <v>26.893999999999998</v>
      </c>
      <c r="K17" s="22">
        <f>$H$17+$I$17+$J$17</f>
        <v>70.057999999999993</v>
      </c>
      <c r="L17" s="22">
        <v>1</v>
      </c>
      <c r="M17" s="23">
        <f>ROUND($K$17*$L$17,3)</f>
        <v>70.058000000000007</v>
      </c>
      <c r="N17" s="60">
        <v>800</v>
      </c>
      <c r="O17" s="62"/>
      <c r="P17" s="48">
        <f>ROUND($O$17+$N$17,2)</f>
        <v>800</v>
      </c>
      <c r="Q17" s="76">
        <f>ROUND($K$17*$N$17,2)</f>
        <v>56046.400000000001</v>
      </c>
      <c r="R17" s="76">
        <f>ROUND($M$17*$O$17,2)</f>
        <v>0</v>
      </c>
      <c r="S17" s="76">
        <f>ROUND($R$17+$Q$17,2)</f>
        <v>56046.400000000001</v>
      </c>
      <c r="T17" s="23"/>
      <c r="U17" s="23"/>
    </row>
    <row r="18" spans="1:21" s="1" customFormat="1" ht="21.95" customHeight="1" outlineLevel="5" x14ac:dyDescent="0.2">
      <c r="A18" s="24"/>
      <c r="B18" s="25" t="s">
        <v>54</v>
      </c>
      <c r="C18" s="26" t="s">
        <v>55</v>
      </c>
      <c r="D18" s="26"/>
      <c r="E18" s="26"/>
      <c r="F18" s="26"/>
      <c r="G18" s="26"/>
      <c r="H18" s="27">
        <v>21.582000000000001</v>
      </c>
      <c r="I18" s="27">
        <v>21.582000000000001</v>
      </c>
      <c r="J18" s="27">
        <v>26.893999999999998</v>
      </c>
      <c r="K18" s="27">
        <f>$H$18+$I$18+$J$18</f>
        <v>70.057999999999993</v>
      </c>
      <c r="L18" s="29">
        <v>6</v>
      </c>
      <c r="M18" s="28">
        <f>ROUND($K$18*$L$18,3)</f>
        <v>420.34800000000001</v>
      </c>
      <c r="N18" s="63"/>
      <c r="O18" s="64">
        <v>26.5</v>
      </c>
      <c r="P18" s="33">
        <f>ROUND($O$18+$N$18,2)</f>
        <v>26.5</v>
      </c>
      <c r="Q18" s="77">
        <f>ROUND($K$18*$N$18,2)</f>
        <v>0</v>
      </c>
      <c r="R18" s="77">
        <f>ROUND($M$18*$O$18,2)</f>
        <v>11139.22</v>
      </c>
      <c r="S18" s="77">
        <f>ROUND($R$18+$Q$18,2)</f>
        <v>11139.22</v>
      </c>
      <c r="T18" s="31" t="s">
        <v>56</v>
      </c>
      <c r="U18" s="31"/>
    </row>
    <row r="19" spans="1:21" s="1" customFormat="1" ht="21.95" customHeight="1" outlineLevel="5" x14ac:dyDescent="0.2">
      <c r="A19" s="24"/>
      <c r="B19" s="25" t="s">
        <v>57</v>
      </c>
      <c r="C19" s="26" t="s">
        <v>58</v>
      </c>
      <c r="D19" s="26"/>
      <c r="E19" s="26"/>
      <c r="F19" s="26"/>
      <c r="G19" s="26"/>
      <c r="H19" s="27">
        <v>160.28</v>
      </c>
      <c r="I19" s="27">
        <v>160.28</v>
      </c>
      <c r="J19" s="27">
        <v>199.68</v>
      </c>
      <c r="K19" s="27">
        <f>$H$19+$I$19+$J$19</f>
        <v>520.24</v>
      </c>
      <c r="L19" s="32">
        <v>1.1000000000000001</v>
      </c>
      <c r="M19" s="28">
        <f>ROUND($K$19*$L$19,3)</f>
        <v>572.26400000000001</v>
      </c>
      <c r="N19" s="63"/>
      <c r="O19" s="64">
        <v>33.4</v>
      </c>
      <c r="P19" s="33">
        <f>ROUND($O$19+$N$19,2)</f>
        <v>33.4</v>
      </c>
      <c r="Q19" s="77">
        <f>ROUND($K$19*$N$19,2)</f>
        <v>0</v>
      </c>
      <c r="R19" s="77">
        <f>ROUND($M$19*$O$19,2)</f>
        <v>19113.62</v>
      </c>
      <c r="S19" s="77">
        <f>ROUND($R$19+$Q$19,2)</f>
        <v>19113.62</v>
      </c>
      <c r="T19" s="31" t="s">
        <v>59</v>
      </c>
      <c r="U19" s="31"/>
    </row>
    <row r="20" spans="1:21" s="1" customFormat="1" ht="21.95" customHeight="1" outlineLevel="5" x14ac:dyDescent="0.2">
      <c r="A20" s="24"/>
      <c r="B20" s="25" t="s">
        <v>60</v>
      </c>
      <c r="C20" s="26" t="s">
        <v>52</v>
      </c>
      <c r="D20" s="26"/>
      <c r="E20" s="26"/>
      <c r="F20" s="26"/>
      <c r="G20" s="26"/>
      <c r="H20" s="27">
        <v>21.582000000000001</v>
      </c>
      <c r="I20" s="27">
        <v>21.582000000000001</v>
      </c>
      <c r="J20" s="27">
        <v>26.893999999999998</v>
      </c>
      <c r="K20" s="27">
        <f>$H$20+$I$20+$J$20</f>
        <v>70.057999999999993</v>
      </c>
      <c r="L20" s="32">
        <v>1.2</v>
      </c>
      <c r="M20" s="28">
        <f>ROUND($K$20*$L$20,3)</f>
        <v>84.07</v>
      </c>
      <c r="N20" s="63"/>
      <c r="O20" s="64">
        <v>60.78</v>
      </c>
      <c r="P20" s="33">
        <f>ROUND($O$20+$N$20,2)</f>
        <v>60.78</v>
      </c>
      <c r="Q20" s="77">
        <f>ROUND($K$20*$N$20,2)</f>
        <v>0</v>
      </c>
      <c r="R20" s="77">
        <f>ROUND($M$20*$O$20,2)</f>
        <v>5109.7700000000004</v>
      </c>
      <c r="S20" s="77">
        <f>ROUND($R$20+$Q$20,2)</f>
        <v>5109.7700000000004</v>
      </c>
      <c r="T20" s="31" t="s">
        <v>61</v>
      </c>
      <c r="U20" s="31"/>
    </row>
    <row r="21" spans="1:21" s="1" customFormat="1" ht="33" customHeight="1" outlineLevel="5" x14ac:dyDescent="0.2">
      <c r="A21" s="24"/>
      <c r="B21" s="25" t="s">
        <v>62</v>
      </c>
      <c r="C21" s="26" t="s">
        <v>58</v>
      </c>
      <c r="D21" s="26"/>
      <c r="E21" s="26"/>
      <c r="F21" s="26"/>
      <c r="G21" s="26"/>
      <c r="H21" s="27">
        <v>55.54</v>
      </c>
      <c r="I21" s="27">
        <v>55.54</v>
      </c>
      <c r="J21" s="27">
        <v>69.260000000000005</v>
      </c>
      <c r="K21" s="27">
        <f>$H$21+$I$21+$J$21</f>
        <v>180.34</v>
      </c>
      <c r="L21" s="32">
        <v>1.1000000000000001</v>
      </c>
      <c r="M21" s="28">
        <f>ROUND($K$21*$L$21,3)</f>
        <v>198.374</v>
      </c>
      <c r="N21" s="63"/>
      <c r="O21" s="64">
        <v>86</v>
      </c>
      <c r="P21" s="33">
        <f>ROUND($O$21+$N$21,2)</f>
        <v>86</v>
      </c>
      <c r="Q21" s="77">
        <f>ROUND($K$21*$N$21,2)</f>
        <v>0</v>
      </c>
      <c r="R21" s="77">
        <f>ROUND($M$21*$O$21,2)</f>
        <v>17060.16</v>
      </c>
      <c r="S21" s="77">
        <f>ROUND($R$21+$Q$21,2)</f>
        <v>17060.16</v>
      </c>
      <c r="T21" s="31" t="s">
        <v>63</v>
      </c>
      <c r="U21" s="31"/>
    </row>
    <row r="22" spans="1:21" s="1" customFormat="1" ht="21.95" customHeight="1" outlineLevel="5" x14ac:dyDescent="0.2">
      <c r="A22" s="24"/>
      <c r="B22" s="25" t="s">
        <v>64</v>
      </c>
      <c r="C22" s="26" t="s">
        <v>58</v>
      </c>
      <c r="D22" s="26"/>
      <c r="E22" s="26"/>
      <c r="F22" s="26"/>
      <c r="G22" s="26"/>
      <c r="H22" s="27">
        <v>215.82</v>
      </c>
      <c r="I22" s="27">
        <v>215.82</v>
      </c>
      <c r="J22" s="27">
        <v>268.94</v>
      </c>
      <c r="K22" s="27">
        <f>$H$22+$I$22+$J$22</f>
        <v>700.57999999999993</v>
      </c>
      <c r="L22" s="32">
        <v>1.1000000000000001</v>
      </c>
      <c r="M22" s="28">
        <f>ROUND($K$22*$L$22,3)</f>
        <v>770.63800000000003</v>
      </c>
      <c r="N22" s="63"/>
      <c r="O22" s="64">
        <v>55.54</v>
      </c>
      <c r="P22" s="33">
        <f>ROUND($O$22+$N$22,2)</f>
        <v>55.54</v>
      </c>
      <c r="Q22" s="77">
        <f>ROUND($K$22*$N$22,2)</f>
        <v>0</v>
      </c>
      <c r="R22" s="77">
        <f>ROUND($M$22*$O$22,2)</f>
        <v>42801.23</v>
      </c>
      <c r="S22" s="77">
        <f>ROUND($R$22+$Q$22,2)</f>
        <v>42801.23</v>
      </c>
      <c r="T22" s="31" t="s">
        <v>65</v>
      </c>
      <c r="U22" s="31"/>
    </row>
    <row r="23" spans="1:21" s="11" customFormat="1" ht="11.1" customHeight="1" outlineLevel="4" x14ac:dyDescent="0.15">
      <c r="A23" s="12">
        <v>2</v>
      </c>
      <c r="B23" s="13" t="s">
        <v>66</v>
      </c>
      <c r="C23" s="14" t="s">
        <v>52</v>
      </c>
      <c r="D23" s="14"/>
      <c r="E23" s="14"/>
      <c r="F23" s="14"/>
      <c r="G23" s="14"/>
      <c r="H23" s="15">
        <v>21.582000000000001</v>
      </c>
      <c r="I23" s="15">
        <v>21.582000000000001</v>
      </c>
      <c r="J23" s="15">
        <v>26.893999999999998</v>
      </c>
      <c r="K23" s="15">
        <v>70.058000000000007</v>
      </c>
      <c r="L23" s="16"/>
      <c r="M23" s="16">
        <f>$M$24</f>
        <v>70.058000000000007</v>
      </c>
      <c r="N23" s="65"/>
      <c r="O23" s="65"/>
      <c r="P23" s="16">
        <f>ROUND($S$23/$M$23,2)</f>
        <v>1133.3499999999999</v>
      </c>
      <c r="Q23" s="75">
        <f>ROUND($Q$24+$Q$25+$Q$26+$Q$27,2)</f>
        <v>45537.7</v>
      </c>
      <c r="R23" s="75">
        <f>ROUND($R$24+$R$25+$R$26+$R$27,2)</f>
        <v>33862.71</v>
      </c>
      <c r="S23" s="75">
        <f>ROUND($S$24+$S$25+$S$26+$S$27,2)</f>
        <v>79400.41</v>
      </c>
      <c r="T23" s="17" t="s">
        <v>53</v>
      </c>
      <c r="U23" s="17"/>
    </row>
    <row r="24" spans="1:21" s="18" customFormat="1" ht="11.1" customHeight="1" outlineLevel="5" x14ac:dyDescent="0.2">
      <c r="A24" s="19"/>
      <c r="B24" s="20" t="s">
        <v>24</v>
      </c>
      <c r="C24" s="21" t="s">
        <v>52</v>
      </c>
      <c r="D24" s="21"/>
      <c r="E24" s="21"/>
      <c r="F24" s="21"/>
      <c r="G24" s="21"/>
      <c r="H24" s="22">
        <v>21.582000000000001</v>
      </c>
      <c r="I24" s="22">
        <v>21.582000000000001</v>
      </c>
      <c r="J24" s="22">
        <v>26.893999999999998</v>
      </c>
      <c r="K24" s="22">
        <f>$H$24+$I$24+$J$24</f>
        <v>70.057999999999993</v>
      </c>
      <c r="L24" s="22">
        <v>1</v>
      </c>
      <c r="M24" s="23">
        <f>ROUND($K$24*$L$24,3)</f>
        <v>70.058000000000007</v>
      </c>
      <c r="N24" s="60">
        <v>650</v>
      </c>
      <c r="O24" s="62"/>
      <c r="P24" s="48">
        <f>ROUND($O$24+$N$24,2)</f>
        <v>650</v>
      </c>
      <c r="Q24" s="76">
        <f>ROUND($K$24*$N$24,2)</f>
        <v>45537.7</v>
      </c>
      <c r="R24" s="76">
        <f>ROUND($M$24*$O$24,2)</f>
        <v>0</v>
      </c>
      <c r="S24" s="76">
        <f>ROUND($R$24+$Q$24,2)</f>
        <v>45537.7</v>
      </c>
      <c r="T24" s="23"/>
      <c r="U24" s="23"/>
    </row>
    <row r="25" spans="1:21" s="1" customFormat="1" ht="21.95" customHeight="1" outlineLevel="5" x14ac:dyDescent="0.2">
      <c r="A25" s="24"/>
      <c r="B25" s="25" t="s">
        <v>67</v>
      </c>
      <c r="C25" s="26" t="s">
        <v>55</v>
      </c>
      <c r="D25" s="26"/>
      <c r="E25" s="26"/>
      <c r="F25" s="26"/>
      <c r="G25" s="26"/>
      <c r="H25" s="27">
        <v>4.5679999999999996</v>
      </c>
      <c r="I25" s="27">
        <v>4.5679999999999996</v>
      </c>
      <c r="J25" s="27">
        <v>5.3520000000000003</v>
      </c>
      <c r="K25" s="27">
        <f>$H$25+$I$25+$J$25</f>
        <v>14.488</v>
      </c>
      <c r="L25" s="29">
        <v>3</v>
      </c>
      <c r="M25" s="28">
        <f>ROUND($K$25*$L$25,3)</f>
        <v>43.463999999999999</v>
      </c>
      <c r="N25" s="63"/>
      <c r="O25" s="64">
        <v>263.57</v>
      </c>
      <c r="P25" s="33">
        <f>ROUND($O$25+$N$25,2)</f>
        <v>263.57</v>
      </c>
      <c r="Q25" s="77">
        <f>ROUND($K$25*$N$25,2)</f>
        <v>0</v>
      </c>
      <c r="R25" s="77">
        <f>ROUND($M$25*$O$25,2)</f>
        <v>11455.81</v>
      </c>
      <c r="S25" s="77">
        <f>ROUND($R$25+$Q$25,2)</f>
        <v>11455.81</v>
      </c>
      <c r="T25" s="31" t="s">
        <v>68</v>
      </c>
      <c r="U25" s="31"/>
    </row>
    <row r="26" spans="1:21" s="1" customFormat="1" ht="21.95" customHeight="1" outlineLevel="5" x14ac:dyDescent="0.2">
      <c r="A26" s="24"/>
      <c r="B26" s="25" t="s">
        <v>69</v>
      </c>
      <c r="C26" s="26" t="s">
        <v>55</v>
      </c>
      <c r="D26" s="26"/>
      <c r="E26" s="26"/>
      <c r="F26" s="26"/>
      <c r="G26" s="26"/>
      <c r="H26" s="27">
        <v>3.1360000000000001</v>
      </c>
      <c r="I26" s="27">
        <v>3.1360000000000001</v>
      </c>
      <c r="J26" s="27">
        <v>4.5279999999999996</v>
      </c>
      <c r="K26" s="27">
        <f>$H$26+$I$26+$J$26</f>
        <v>10.8</v>
      </c>
      <c r="L26" s="29">
        <v>3</v>
      </c>
      <c r="M26" s="28">
        <f>ROUND($K$26*$L$26,3)</f>
        <v>32.4</v>
      </c>
      <c r="N26" s="63"/>
      <c r="O26" s="64">
        <v>107.82</v>
      </c>
      <c r="P26" s="33">
        <f>ROUND($O$26+$N$26,2)</f>
        <v>107.82</v>
      </c>
      <c r="Q26" s="77">
        <f>ROUND($K$26*$N$26,2)</f>
        <v>0</v>
      </c>
      <c r="R26" s="77">
        <f>ROUND($M$26*$O$26,2)</f>
        <v>3493.37</v>
      </c>
      <c r="S26" s="77">
        <f>ROUND($R$26+$Q$26,2)</f>
        <v>3493.37</v>
      </c>
      <c r="T26" s="31" t="s">
        <v>70</v>
      </c>
      <c r="U26" s="31"/>
    </row>
    <row r="27" spans="1:21" s="1" customFormat="1" ht="21.95" customHeight="1" outlineLevel="5" x14ac:dyDescent="0.2">
      <c r="A27" s="24"/>
      <c r="B27" s="25" t="s">
        <v>71</v>
      </c>
      <c r="C27" s="26" t="s">
        <v>55</v>
      </c>
      <c r="D27" s="26"/>
      <c r="E27" s="26"/>
      <c r="F27" s="26"/>
      <c r="G27" s="26"/>
      <c r="H27" s="27">
        <v>13.878</v>
      </c>
      <c r="I27" s="27">
        <v>13.878</v>
      </c>
      <c r="J27" s="27">
        <v>17.013999999999999</v>
      </c>
      <c r="K27" s="27">
        <f>$H$27+$I$27+$J$27</f>
        <v>44.769999999999996</v>
      </c>
      <c r="L27" s="29">
        <v>3</v>
      </c>
      <c r="M27" s="28">
        <f>ROUND($K$27*$L$27,3)</f>
        <v>134.31</v>
      </c>
      <c r="N27" s="63"/>
      <c r="O27" s="64">
        <v>140.82</v>
      </c>
      <c r="P27" s="33">
        <f>ROUND($O$27+$N$27,2)</f>
        <v>140.82</v>
      </c>
      <c r="Q27" s="77">
        <f>ROUND($K$27*$N$27,2)</f>
        <v>0</v>
      </c>
      <c r="R27" s="77">
        <f>ROUND($M$27*$O$27,2)</f>
        <v>18913.53</v>
      </c>
      <c r="S27" s="77">
        <f>ROUND($R$27+$Q$27,2)</f>
        <v>18913.53</v>
      </c>
      <c r="T27" s="31" t="s">
        <v>72</v>
      </c>
      <c r="U27" s="31"/>
    </row>
    <row r="28" spans="1:21" s="11" customFormat="1" ht="11.1" customHeight="1" outlineLevel="4" x14ac:dyDescent="0.15">
      <c r="A28" s="12">
        <v>3</v>
      </c>
      <c r="B28" s="13" t="s">
        <v>73</v>
      </c>
      <c r="C28" s="14" t="s">
        <v>52</v>
      </c>
      <c r="D28" s="14"/>
      <c r="E28" s="14"/>
      <c r="F28" s="14"/>
      <c r="G28" s="14"/>
      <c r="H28" s="15">
        <v>21.582000000000001</v>
      </c>
      <c r="I28" s="15">
        <v>21.582000000000001</v>
      </c>
      <c r="J28" s="15">
        <v>26.893999999999998</v>
      </c>
      <c r="K28" s="15">
        <v>70.058000000000007</v>
      </c>
      <c r="L28" s="16"/>
      <c r="M28" s="16">
        <f>$M$29</f>
        <v>70.058000000000007</v>
      </c>
      <c r="N28" s="65"/>
      <c r="O28" s="65"/>
      <c r="P28" s="16">
        <f>ROUND($S$28/$M$28,2)</f>
        <v>119.17</v>
      </c>
      <c r="Q28" s="75">
        <f>ROUND($Q$29+$Q$30,2)</f>
        <v>4904.0600000000004</v>
      </c>
      <c r="R28" s="75">
        <f>ROUND($R$29+$R$30,2)</f>
        <v>3444.69</v>
      </c>
      <c r="S28" s="75">
        <f>ROUND($S$29+$S$30,2)</f>
        <v>8348.75</v>
      </c>
      <c r="T28" s="17" t="s">
        <v>53</v>
      </c>
      <c r="U28" s="17"/>
    </row>
    <row r="29" spans="1:21" s="18" customFormat="1" ht="11.1" customHeight="1" outlineLevel="5" x14ac:dyDescent="0.2">
      <c r="A29" s="19"/>
      <c r="B29" s="20" t="s">
        <v>24</v>
      </c>
      <c r="C29" s="21" t="s">
        <v>52</v>
      </c>
      <c r="D29" s="21"/>
      <c r="E29" s="21"/>
      <c r="F29" s="21"/>
      <c r="G29" s="21"/>
      <c r="H29" s="22">
        <v>21.582000000000001</v>
      </c>
      <c r="I29" s="22">
        <v>21.582000000000001</v>
      </c>
      <c r="J29" s="22">
        <v>26.893999999999998</v>
      </c>
      <c r="K29" s="22">
        <f>$H$29+$I$29+$J$29</f>
        <v>70.057999999999993</v>
      </c>
      <c r="L29" s="22">
        <v>1</v>
      </c>
      <c r="M29" s="23">
        <f>ROUND($K$29*$L$29,3)</f>
        <v>70.058000000000007</v>
      </c>
      <c r="N29" s="60">
        <v>70</v>
      </c>
      <c r="O29" s="62"/>
      <c r="P29" s="48">
        <f>ROUND($O$29+$N$29,2)</f>
        <v>70</v>
      </c>
      <c r="Q29" s="76">
        <f>ROUND($K$29*$N$29,2)</f>
        <v>4904.0600000000004</v>
      </c>
      <c r="R29" s="76">
        <f>ROUND($M$29*$O$29,2)</f>
        <v>0</v>
      </c>
      <c r="S29" s="76">
        <f>ROUND($R$29+$Q$29,2)</f>
        <v>4904.0600000000004</v>
      </c>
      <c r="T29" s="23"/>
      <c r="U29" s="23"/>
    </row>
    <row r="30" spans="1:21" s="1" customFormat="1" ht="11.1" customHeight="1" outlineLevel="5" x14ac:dyDescent="0.2">
      <c r="A30" s="24"/>
      <c r="B30" s="25" t="s">
        <v>74</v>
      </c>
      <c r="C30" s="26" t="s">
        <v>55</v>
      </c>
      <c r="D30" s="26"/>
      <c r="E30" s="26"/>
      <c r="F30" s="26"/>
      <c r="G30" s="26"/>
      <c r="H30" s="27">
        <v>21.582000000000001</v>
      </c>
      <c r="I30" s="27">
        <v>21.582000000000001</v>
      </c>
      <c r="J30" s="27">
        <v>26.893999999999998</v>
      </c>
      <c r="K30" s="27">
        <f>$H$30+$I$30+$J$30</f>
        <v>70.057999999999993</v>
      </c>
      <c r="L30" s="32">
        <v>0.3</v>
      </c>
      <c r="M30" s="28">
        <f>ROUND($K$30*$L$30,3)</f>
        <v>21.016999999999999</v>
      </c>
      <c r="N30" s="63"/>
      <c r="O30" s="64">
        <v>163.9</v>
      </c>
      <c r="P30" s="33">
        <f>ROUND($O$30+$N$30,2)</f>
        <v>163.9</v>
      </c>
      <c r="Q30" s="77">
        <f>ROUND($K$30*$N$30,2)</f>
        <v>0</v>
      </c>
      <c r="R30" s="77">
        <f>ROUND($M$30*$O$30,2)</f>
        <v>3444.69</v>
      </c>
      <c r="S30" s="77">
        <f>ROUND($R$30+$Q$30,2)</f>
        <v>3444.69</v>
      </c>
      <c r="T30" s="31" t="s">
        <v>75</v>
      </c>
      <c r="U30" s="31"/>
    </row>
    <row r="31" spans="1:21" s="1" customFormat="1" ht="12" customHeight="1" outlineLevel="3" x14ac:dyDescent="0.2">
      <c r="A31" s="7"/>
      <c r="B31" s="8" t="s">
        <v>76</v>
      </c>
      <c r="C31" s="9"/>
      <c r="D31" s="9"/>
      <c r="E31" s="9"/>
      <c r="F31" s="9"/>
      <c r="G31" s="9"/>
      <c r="H31" s="10"/>
      <c r="I31" s="10"/>
      <c r="J31" s="10"/>
      <c r="K31" s="10"/>
      <c r="L31" s="10"/>
      <c r="M31" s="10"/>
      <c r="N31" s="66"/>
      <c r="O31" s="66"/>
      <c r="P31" s="10"/>
      <c r="Q31" s="74">
        <f>ROUND($Q$33+$Q$34+$Q$36+$Q$37+$Q$39+$Q$40+$Q$42+$Q$43,2)</f>
        <v>712442.95</v>
      </c>
      <c r="R31" s="74">
        <f>ROUND($R$33+$R$34+$R$36+$R$37+$R$39+$R$40+$R$42+$R$43,2)</f>
        <v>406055.31</v>
      </c>
      <c r="S31" s="74">
        <f>ROUND($S$33+$S$34+$S$36+$S$37+$S$39+$S$40+$S$42+$S$43,2)</f>
        <v>1118498.26</v>
      </c>
      <c r="T31" s="10"/>
      <c r="U31" s="10"/>
    </row>
    <row r="32" spans="1:21" s="11" customFormat="1" ht="72.95" customHeight="1" outlineLevel="4" x14ac:dyDescent="0.15">
      <c r="A32" s="12">
        <v>4</v>
      </c>
      <c r="B32" s="13" t="s">
        <v>77</v>
      </c>
      <c r="C32" s="14" t="s">
        <v>78</v>
      </c>
      <c r="D32" s="14"/>
      <c r="E32" s="14"/>
      <c r="F32" s="14"/>
      <c r="G32" s="14"/>
      <c r="H32" s="15">
        <v>0.55200000000000005</v>
      </c>
      <c r="I32" s="15">
        <v>0.55200000000000005</v>
      </c>
      <c r="J32" s="15">
        <v>0.68500000000000005</v>
      </c>
      <c r="K32" s="15">
        <v>1.7889999999999999</v>
      </c>
      <c r="L32" s="16"/>
      <c r="M32" s="16">
        <f>$M$33</f>
        <v>1.7889999999999999</v>
      </c>
      <c r="N32" s="65"/>
      <c r="O32" s="65"/>
      <c r="P32" s="16">
        <f>ROUND($S$32/$M$32,2)</f>
        <v>36818.33</v>
      </c>
      <c r="Q32" s="75">
        <f>ROUND($Q$33+$Q$34,2)</f>
        <v>16101</v>
      </c>
      <c r="R32" s="75">
        <f>ROUND($R$33+$R$34,2)</f>
        <v>49767</v>
      </c>
      <c r="S32" s="75">
        <f>ROUND($S$33+$S$34,2)</f>
        <v>65868</v>
      </c>
      <c r="T32" s="17" t="s">
        <v>79</v>
      </c>
      <c r="U32" s="17"/>
    </row>
    <row r="33" spans="1:21" s="18" customFormat="1" ht="11.1" customHeight="1" outlineLevel="5" x14ac:dyDescent="0.2">
      <c r="A33" s="19"/>
      <c r="B33" s="20" t="s">
        <v>24</v>
      </c>
      <c r="C33" s="21" t="s">
        <v>78</v>
      </c>
      <c r="D33" s="21"/>
      <c r="E33" s="21"/>
      <c r="F33" s="21"/>
      <c r="G33" s="21"/>
      <c r="H33" s="22">
        <v>0.55200000000000005</v>
      </c>
      <c r="I33" s="22">
        <v>0.55200000000000005</v>
      </c>
      <c r="J33" s="22">
        <v>0.68500000000000005</v>
      </c>
      <c r="K33" s="22">
        <f>$H$33+$I$33+$J$33</f>
        <v>1.7890000000000001</v>
      </c>
      <c r="L33" s="22">
        <v>1</v>
      </c>
      <c r="M33" s="23">
        <f>ROUND($K$33*$L$33,3)</f>
        <v>1.7889999999999999</v>
      </c>
      <c r="N33" s="67">
        <v>9000</v>
      </c>
      <c r="O33" s="62"/>
      <c r="P33" s="49">
        <f>ROUND($O$33+$N$33,2)</f>
        <v>9000</v>
      </c>
      <c r="Q33" s="76">
        <f>ROUND($K$33*$N$33,2)</f>
        <v>16101</v>
      </c>
      <c r="R33" s="76">
        <f>ROUND($M$33*$O$33,2)</f>
        <v>0</v>
      </c>
      <c r="S33" s="76">
        <f>ROUND($R$33+$Q$33,2)</f>
        <v>16101</v>
      </c>
      <c r="T33" s="23"/>
      <c r="U33" s="23"/>
    </row>
    <row r="34" spans="1:21" s="1" customFormat="1" ht="11.1" customHeight="1" outlineLevel="5" x14ac:dyDescent="0.2">
      <c r="A34" s="24"/>
      <c r="B34" s="25" t="s">
        <v>80</v>
      </c>
      <c r="C34" s="26" t="s">
        <v>78</v>
      </c>
      <c r="D34" s="26"/>
      <c r="E34" s="26"/>
      <c r="F34" s="26"/>
      <c r="G34" s="26"/>
      <c r="H34" s="27">
        <v>0.55200000000000005</v>
      </c>
      <c r="I34" s="27">
        <v>0.55200000000000005</v>
      </c>
      <c r="J34" s="27">
        <v>0.68500000000000005</v>
      </c>
      <c r="K34" s="27">
        <f>$H$34+$I$34+$J$34</f>
        <v>1.7890000000000001</v>
      </c>
      <c r="L34" s="33">
        <v>1.05</v>
      </c>
      <c r="M34" s="28">
        <f>ROUND($K$34*$L$34,3)</f>
        <v>1.8779999999999999</v>
      </c>
      <c r="N34" s="63"/>
      <c r="O34" s="68">
        <v>26500</v>
      </c>
      <c r="P34" s="50">
        <f>ROUND($O$34+$N$34,2)</f>
        <v>26500</v>
      </c>
      <c r="Q34" s="77">
        <f>ROUND($K$34*$N$34,2)</f>
        <v>0</v>
      </c>
      <c r="R34" s="77">
        <f>ROUND($M$34*$O$34,2)</f>
        <v>49767</v>
      </c>
      <c r="S34" s="77">
        <f>ROUND($R$34+$Q$34,2)</f>
        <v>49767</v>
      </c>
      <c r="T34" s="31" t="s">
        <v>81</v>
      </c>
      <c r="U34" s="31"/>
    </row>
    <row r="35" spans="1:21" s="11" customFormat="1" ht="21.95" customHeight="1" outlineLevel="4" x14ac:dyDescent="0.15">
      <c r="A35" s="12">
        <v>5</v>
      </c>
      <c r="B35" s="13" t="s">
        <v>82</v>
      </c>
      <c r="C35" s="14" t="s">
        <v>52</v>
      </c>
      <c r="D35" s="14"/>
      <c r="E35" s="14"/>
      <c r="F35" s="14"/>
      <c r="G35" s="14"/>
      <c r="H35" s="15">
        <v>81.156999999999996</v>
      </c>
      <c r="I35" s="15">
        <v>81.156999999999996</v>
      </c>
      <c r="J35" s="15">
        <v>100.625</v>
      </c>
      <c r="K35" s="15">
        <v>262.93900000000002</v>
      </c>
      <c r="L35" s="16"/>
      <c r="M35" s="16">
        <f>$M$36</f>
        <v>262.93900000000002</v>
      </c>
      <c r="N35" s="65"/>
      <c r="O35" s="65"/>
      <c r="P35" s="16">
        <f>ROUND($S$35/$M$35,2)</f>
        <v>1912.66</v>
      </c>
      <c r="Q35" s="75">
        <f>ROUND($Q$36+$Q$37,2)</f>
        <v>157763.4</v>
      </c>
      <c r="R35" s="75">
        <f>ROUND($R$36+$R$37,2)</f>
        <v>345150</v>
      </c>
      <c r="S35" s="75">
        <f>ROUND($S$36+$S$37,2)</f>
        <v>502913.4</v>
      </c>
      <c r="T35" s="17" t="s">
        <v>83</v>
      </c>
      <c r="U35" s="17"/>
    </row>
    <row r="36" spans="1:21" s="18" customFormat="1" ht="11.1" customHeight="1" outlineLevel="5" x14ac:dyDescent="0.2">
      <c r="A36" s="19"/>
      <c r="B36" s="20" t="s">
        <v>24</v>
      </c>
      <c r="C36" s="21" t="s">
        <v>52</v>
      </c>
      <c r="D36" s="21"/>
      <c r="E36" s="21"/>
      <c r="F36" s="21"/>
      <c r="G36" s="21"/>
      <c r="H36" s="22">
        <v>81.156999999999996</v>
      </c>
      <c r="I36" s="22">
        <v>81.156999999999996</v>
      </c>
      <c r="J36" s="22">
        <v>100.625</v>
      </c>
      <c r="K36" s="22">
        <f>$H$36+$I$36+$J$36</f>
        <v>262.93899999999996</v>
      </c>
      <c r="L36" s="22">
        <v>1</v>
      </c>
      <c r="M36" s="23">
        <f>ROUND($K$36*$L$36,3)</f>
        <v>262.93900000000002</v>
      </c>
      <c r="N36" s="60">
        <v>600</v>
      </c>
      <c r="O36" s="62"/>
      <c r="P36" s="48">
        <f>ROUND($O$36+$N$36,2)</f>
        <v>600</v>
      </c>
      <c r="Q36" s="76">
        <f>ROUND($K$36*$N$36,2)</f>
        <v>157763.4</v>
      </c>
      <c r="R36" s="76">
        <f>ROUND($M$36*$O$36,2)</f>
        <v>0</v>
      </c>
      <c r="S36" s="76">
        <f>ROUND($R$36+$Q$36,2)</f>
        <v>157763.4</v>
      </c>
      <c r="T36" s="23"/>
      <c r="U36" s="23"/>
    </row>
    <row r="37" spans="1:21" s="1" customFormat="1" ht="21.95" customHeight="1" outlineLevel="5" x14ac:dyDescent="0.2">
      <c r="A37" s="24"/>
      <c r="B37" s="25" t="s">
        <v>84</v>
      </c>
      <c r="C37" s="26" t="s">
        <v>78</v>
      </c>
      <c r="D37" s="26"/>
      <c r="E37" s="26"/>
      <c r="F37" s="26"/>
      <c r="G37" s="26"/>
      <c r="H37" s="27">
        <v>2.0289999999999999</v>
      </c>
      <c r="I37" s="27">
        <v>2.0289999999999999</v>
      </c>
      <c r="J37" s="27">
        <v>2.516</v>
      </c>
      <c r="K37" s="27">
        <f>$H$37+$I$37+$J$37</f>
        <v>6.5739999999999998</v>
      </c>
      <c r="L37" s="33">
        <v>1.05</v>
      </c>
      <c r="M37" s="28">
        <f>ROUND($K$37*$L$37,3)</f>
        <v>6.9029999999999996</v>
      </c>
      <c r="N37" s="63"/>
      <c r="O37" s="68">
        <v>50000</v>
      </c>
      <c r="P37" s="50">
        <f>ROUND($O$37+$N$37,2)</f>
        <v>50000</v>
      </c>
      <c r="Q37" s="77">
        <f>ROUND($K$37*$N$37,2)</f>
        <v>0</v>
      </c>
      <c r="R37" s="77">
        <f>ROUND($M$37*$O$37,2)</f>
        <v>345150</v>
      </c>
      <c r="S37" s="77">
        <f>ROUND($R$37+$Q$37,2)</f>
        <v>345150</v>
      </c>
      <c r="T37" s="31" t="s">
        <v>85</v>
      </c>
      <c r="U37" s="31"/>
    </row>
    <row r="38" spans="1:21" s="11" customFormat="1" ht="32.1" customHeight="1" outlineLevel="4" x14ac:dyDescent="0.15">
      <c r="A38" s="12">
        <v>6</v>
      </c>
      <c r="B38" s="13" t="s">
        <v>86</v>
      </c>
      <c r="C38" s="14" t="s">
        <v>52</v>
      </c>
      <c r="D38" s="14"/>
      <c r="E38" s="14"/>
      <c r="F38" s="14"/>
      <c r="G38" s="14"/>
      <c r="H38" s="15">
        <v>259.42700000000002</v>
      </c>
      <c r="I38" s="15">
        <v>259.42700000000002</v>
      </c>
      <c r="J38" s="15">
        <v>321.65800000000002</v>
      </c>
      <c r="K38" s="15">
        <v>840.51199999999994</v>
      </c>
      <c r="L38" s="16"/>
      <c r="M38" s="16">
        <f>$M$39</f>
        <v>840.51199999999994</v>
      </c>
      <c r="N38" s="65"/>
      <c r="O38" s="65"/>
      <c r="P38" s="16">
        <f>ROUND($S$38/$M$38,2)</f>
        <v>508.28</v>
      </c>
      <c r="Q38" s="75">
        <f>ROUND($Q$39+$Q$40,2)</f>
        <v>420256</v>
      </c>
      <c r="R38" s="75">
        <f>ROUND($R$39+$R$40,2)</f>
        <v>6960.26</v>
      </c>
      <c r="S38" s="75">
        <f>ROUND($S$39+$S$40,2)</f>
        <v>427216.26</v>
      </c>
      <c r="T38" s="17" t="s">
        <v>87</v>
      </c>
      <c r="U38" s="17"/>
    </row>
    <row r="39" spans="1:21" s="18" customFormat="1" ht="11.1" customHeight="1" outlineLevel="5" x14ac:dyDescent="0.2">
      <c r="A39" s="19"/>
      <c r="B39" s="20" t="s">
        <v>24</v>
      </c>
      <c r="C39" s="21" t="s">
        <v>52</v>
      </c>
      <c r="D39" s="21"/>
      <c r="E39" s="21"/>
      <c r="F39" s="21"/>
      <c r="G39" s="21"/>
      <c r="H39" s="22">
        <v>259.42700000000002</v>
      </c>
      <c r="I39" s="22">
        <v>259.42700000000002</v>
      </c>
      <c r="J39" s="22">
        <v>321.65800000000002</v>
      </c>
      <c r="K39" s="22">
        <f>$H$39+$I$39+$J$39</f>
        <v>840.51200000000006</v>
      </c>
      <c r="L39" s="22">
        <v>1</v>
      </c>
      <c r="M39" s="23">
        <f>ROUND($K$39*$L$39,3)</f>
        <v>840.51199999999994</v>
      </c>
      <c r="N39" s="60">
        <v>500</v>
      </c>
      <c r="O39" s="62"/>
      <c r="P39" s="48">
        <f>ROUND($O$39+$N$39,2)</f>
        <v>500</v>
      </c>
      <c r="Q39" s="76">
        <f>ROUND($K$39*$N$39,2)</f>
        <v>420256</v>
      </c>
      <c r="R39" s="76">
        <f>ROUND($M$39*$O$39,2)</f>
        <v>0</v>
      </c>
      <c r="S39" s="76">
        <f>ROUND($R$39+$Q$39,2)</f>
        <v>420256</v>
      </c>
      <c r="T39" s="23"/>
      <c r="U39" s="23"/>
    </row>
    <row r="40" spans="1:21" s="1" customFormat="1" ht="56.1" customHeight="1" outlineLevel="5" x14ac:dyDescent="0.2">
      <c r="A40" s="24"/>
      <c r="B40" s="25" t="s">
        <v>88</v>
      </c>
      <c r="C40" s="26" t="s">
        <v>55</v>
      </c>
      <c r="D40" s="26"/>
      <c r="E40" s="26"/>
      <c r="F40" s="26"/>
      <c r="G40" s="26"/>
      <c r="H40" s="27">
        <v>259.42700000000002</v>
      </c>
      <c r="I40" s="27">
        <v>259.42700000000002</v>
      </c>
      <c r="J40" s="27">
        <v>321.65800000000002</v>
      </c>
      <c r="K40" s="27">
        <f>$H$40+$I$40+$J$40</f>
        <v>840.51200000000006</v>
      </c>
      <c r="L40" s="32">
        <v>0.1</v>
      </c>
      <c r="M40" s="28">
        <f>ROUND($K$40*$L$40,3)</f>
        <v>84.051000000000002</v>
      </c>
      <c r="N40" s="63"/>
      <c r="O40" s="64">
        <v>82.81</v>
      </c>
      <c r="P40" s="33">
        <f>ROUND($O$40+$N$40,2)</f>
        <v>82.81</v>
      </c>
      <c r="Q40" s="77">
        <f>ROUND($K$40*$N$40,2)</f>
        <v>0</v>
      </c>
      <c r="R40" s="77">
        <f>ROUND($M$40*$O$40,2)</f>
        <v>6960.26</v>
      </c>
      <c r="S40" s="77">
        <f>ROUND($R$40+$Q$40,2)</f>
        <v>6960.26</v>
      </c>
      <c r="T40" s="31" t="s">
        <v>89</v>
      </c>
      <c r="U40" s="31"/>
    </row>
    <row r="41" spans="1:21" s="11" customFormat="1" ht="11.1" customHeight="1" outlineLevel="4" x14ac:dyDescent="0.15">
      <c r="A41" s="12">
        <v>7</v>
      </c>
      <c r="B41" s="13" t="s">
        <v>90</v>
      </c>
      <c r="C41" s="14" t="s">
        <v>52</v>
      </c>
      <c r="D41" s="14"/>
      <c r="E41" s="14"/>
      <c r="F41" s="14"/>
      <c r="G41" s="14"/>
      <c r="H41" s="15">
        <v>81.156999999999996</v>
      </c>
      <c r="I41" s="15">
        <v>81.156999999999996</v>
      </c>
      <c r="J41" s="15">
        <v>100.625</v>
      </c>
      <c r="K41" s="15">
        <v>262.93900000000002</v>
      </c>
      <c r="L41" s="16"/>
      <c r="M41" s="16">
        <f>$M$42</f>
        <v>262.93900000000002</v>
      </c>
      <c r="N41" s="65"/>
      <c r="O41" s="65"/>
      <c r="P41" s="16">
        <f>ROUND($S$41/$M$41,2)</f>
        <v>465.89</v>
      </c>
      <c r="Q41" s="75">
        <f>ROUND($Q$42+$Q$43,2)</f>
        <v>118322.55</v>
      </c>
      <c r="R41" s="75">
        <f>ROUND($R$42+$R$43,2)</f>
        <v>4178.05</v>
      </c>
      <c r="S41" s="75">
        <f>ROUND($S$42+$S$43,2)</f>
        <v>122500.6</v>
      </c>
      <c r="T41" s="17"/>
      <c r="U41" s="17"/>
    </row>
    <row r="42" spans="1:21" s="18" customFormat="1" ht="11.1" customHeight="1" outlineLevel="5" x14ac:dyDescent="0.2">
      <c r="A42" s="19"/>
      <c r="B42" s="20" t="s">
        <v>24</v>
      </c>
      <c r="C42" s="21" t="s">
        <v>52</v>
      </c>
      <c r="D42" s="21"/>
      <c r="E42" s="21"/>
      <c r="F42" s="21"/>
      <c r="G42" s="21"/>
      <c r="H42" s="22">
        <v>81.156999999999996</v>
      </c>
      <c r="I42" s="22">
        <v>81.156999999999996</v>
      </c>
      <c r="J42" s="22">
        <v>100.625</v>
      </c>
      <c r="K42" s="22">
        <f>$H$42+$I$42+$J$42</f>
        <v>262.93899999999996</v>
      </c>
      <c r="L42" s="22">
        <v>1</v>
      </c>
      <c r="M42" s="23">
        <f>ROUND($K$42*$L$42,3)</f>
        <v>262.93900000000002</v>
      </c>
      <c r="N42" s="62">
        <v>450</v>
      </c>
      <c r="O42" s="62"/>
      <c r="P42" s="23">
        <f>ROUND($O$42+$N$42,2)</f>
        <v>450</v>
      </c>
      <c r="Q42" s="76">
        <f>ROUND($K$42*$N$42,2)</f>
        <v>118322.55</v>
      </c>
      <c r="R42" s="76">
        <f>ROUND($M$42*$O$42,2)</f>
        <v>0</v>
      </c>
      <c r="S42" s="76">
        <f>ROUND($R$42+$Q$42,2)</f>
        <v>118322.55</v>
      </c>
      <c r="T42" s="23"/>
      <c r="U42" s="23"/>
    </row>
    <row r="43" spans="1:21" s="1" customFormat="1" ht="33" customHeight="1" outlineLevel="5" x14ac:dyDescent="0.2">
      <c r="A43" s="24"/>
      <c r="B43" s="25" t="s">
        <v>91</v>
      </c>
      <c r="C43" s="26" t="s">
        <v>55</v>
      </c>
      <c r="D43" s="26"/>
      <c r="E43" s="26"/>
      <c r="F43" s="26"/>
      <c r="G43" s="26"/>
      <c r="H43" s="27">
        <v>81.156999999999996</v>
      </c>
      <c r="I43" s="27">
        <v>81.156999999999996</v>
      </c>
      <c r="J43" s="27">
        <v>100.625</v>
      </c>
      <c r="K43" s="27">
        <f>$H$43+$I$43+$J$43</f>
        <v>262.93899999999996</v>
      </c>
      <c r="L43" s="27">
        <v>0.125</v>
      </c>
      <c r="M43" s="28">
        <f>ROUND($K$43*$L$43,3)</f>
        <v>32.866999999999997</v>
      </c>
      <c r="N43" s="63"/>
      <c r="O43" s="64">
        <v>127.12</v>
      </c>
      <c r="P43" s="33">
        <f>ROUND($O$43+$N$43,2)</f>
        <v>127.12</v>
      </c>
      <c r="Q43" s="77">
        <f>ROUND($K$43*$N$43,2)</f>
        <v>0</v>
      </c>
      <c r="R43" s="77">
        <f>ROUND($M$43*$O$43,2)</f>
        <v>4178.05</v>
      </c>
      <c r="S43" s="77">
        <f>ROUND($R$43+$Q$43,2)</f>
        <v>4178.05</v>
      </c>
      <c r="T43" s="31" t="s">
        <v>92</v>
      </c>
      <c r="U43" s="31"/>
    </row>
    <row r="44" spans="1:21" s="1" customFormat="1" ht="12" customHeight="1" outlineLevel="3" x14ac:dyDescent="0.2">
      <c r="A44" s="7"/>
      <c r="B44" s="8" t="s">
        <v>93</v>
      </c>
      <c r="C44" s="9"/>
      <c r="D44" s="9"/>
      <c r="E44" s="9"/>
      <c r="F44" s="9"/>
      <c r="G44" s="9"/>
      <c r="H44" s="10"/>
      <c r="I44" s="10"/>
      <c r="J44" s="10"/>
      <c r="K44" s="10"/>
      <c r="L44" s="10"/>
      <c r="M44" s="10"/>
      <c r="N44" s="66"/>
      <c r="O44" s="66"/>
      <c r="P44" s="10"/>
      <c r="Q44" s="74">
        <f>ROUND($Q$46+$Q$47+$Q$48+$Q$49+$Q$50+$Q$51+$Q$52+$Q$53+$Q$55+$Q$56+$Q$57+$Q$58+$Q$60+$Q$61+$Q$63+$Q$64+$Q$65+$Q$66,2)</f>
        <v>3929639.47</v>
      </c>
      <c r="R44" s="74">
        <f>ROUND($R$46+$R$47+$R$48+$R$49+$R$50+$R$51+$R$52+$R$53+$R$55+$R$56+$R$57+$R$58+$R$60+$R$61+$R$63+$R$64+$R$65+$R$66,2)</f>
        <v>3116838.74</v>
      </c>
      <c r="S44" s="74">
        <f>ROUND($S$46+$S$47+$S$48+$S$49+$S$50+$S$51+$S$52+$S$53+$S$55+$S$56+$S$57+$S$58+$S$60+$S$61+$S$63+$S$64+$S$65+$S$66,2)</f>
        <v>7046478.21</v>
      </c>
      <c r="T44" s="10"/>
      <c r="U44" s="10"/>
    </row>
    <row r="45" spans="1:21" s="11" customFormat="1" ht="11.1" customHeight="1" outlineLevel="4" x14ac:dyDescent="0.15">
      <c r="A45" s="12">
        <v>8</v>
      </c>
      <c r="B45" s="13" t="s">
        <v>94</v>
      </c>
      <c r="C45" s="14" t="s">
        <v>52</v>
      </c>
      <c r="D45" s="14"/>
      <c r="E45" s="14"/>
      <c r="F45" s="14"/>
      <c r="G45" s="14"/>
      <c r="H45" s="15">
        <v>566.42700000000002</v>
      </c>
      <c r="I45" s="15">
        <v>566.42700000000002</v>
      </c>
      <c r="J45" s="15">
        <v>686.529</v>
      </c>
      <c r="K45" s="34">
        <v>1819.383</v>
      </c>
      <c r="L45" s="16"/>
      <c r="M45" s="16">
        <f>$M$46</f>
        <v>1819.383</v>
      </c>
      <c r="N45" s="65"/>
      <c r="O45" s="65"/>
      <c r="P45" s="16">
        <f>ROUND($S$45/$M$45,2)</f>
        <v>1925.95</v>
      </c>
      <c r="Q45" s="75">
        <f>ROUND($Q$46+$Q$47+$Q$48+$Q$49+$Q$50+$Q$51+$Q$52+$Q$53,2)</f>
        <v>1546475.55</v>
      </c>
      <c r="R45" s="75">
        <f>ROUND($R$46+$R$47+$R$48+$R$49+$R$50+$R$51+$R$52+$R$53,2)</f>
        <v>1957565.54</v>
      </c>
      <c r="S45" s="75">
        <f>ROUND($S$46+$S$47+$S$48+$S$49+$S$50+$S$51+$S$52+$S$53,2)</f>
        <v>3504041.09</v>
      </c>
      <c r="T45" s="17"/>
      <c r="U45" s="17"/>
    </row>
    <row r="46" spans="1:21" s="18" customFormat="1" ht="11.1" customHeight="1" outlineLevel="5" x14ac:dyDescent="0.2">
      <c r="A46" s="19"/>
      <c r="B46" s="20" t="s">
        <v>24</v>
      </c>
      <c r="C46" s="21" t="s">
        <v>52</v>
      </c>
      <c r="D46" s="21"/>
      <c r="E46" s="21"/>
      <c r="F46" s="21"/>
      <c r="G46" s="21"/>
      <c r="H46" s="22">
        <v>566.42700000000002</v>
      </c>
      <c r="I46" s="22">
        <v>566.42700000000002</v>
      </c>
      <c r="J46" s="22">
        <v>686.529</v>
      </c>
      <c r="K46" s="22">
        <f>$H$46+$I$46+$J$46</f>
        <v>1819.383</v>
      </c>
      <c r="L46" s="22">
        <v>1</v>
      </c>
      <c r="M46" s="23">
        <f>ROUND($K$46*$L$46,3)</f>
        <v>1819.383</v>
      </c>
      <c r="N46" s="60">
        <v>850</v>
      </c>
      <c r="O46" s="62"/>
      <c r="P46" s="48">
        <f>ROUND($O$46+$N$46,2)</f>
        <v>850</v>
      </c>
      <c r="Q46" s="76">
        <f>ROUND($K$46*$N$46,2)</f>
        <v>1546475.55</v>
      </c>
      <c r="R46" s="76">
        <f>ROUND($M$46*$O$46,2)</f>
        <v>0</v>
      </c>
      <c r="S46" s="76">
        <f>ROUND($R$46+$Q$46,2)</f>
        <v>1546475.55</v>
      </c>
      <c r="T46" s="23"/>
      <c r="U46" s="23"/>
    </row>
    <row r="47" spans="1:21" s="1" customFormat="1" ht="33" customHeight="1" outlineLevel="5" x14ac:dyDescent="0.2">
      <c r="A47" s="24"/>
      <c r="B47" s="25" t="s">
        <v>95</v>
      </c>
      <c r="C47" s="26" t="s">
        <v>96</v>
      </c>
      <c r="D47" s="26"/>
      <c r="E47" s="26"/>
      <c r="F47" s="26"/>
      <c r="G47" s="26"/>
      <c r="H47" s="27">
        <v>481.10500000000002</v>
      </c>
      <c r="I47" s="27">
        <v>481.10500000000002</v>
      </c>
      <c r="J47" s="27">
        <v>592.10299999999995</v>
      </c>
      <c r="K47" s="27">
        <f>$H$47+$I$47+$J$47</f>
        <v>1554.3130000000001</v>
      </c>
      <c r="L47" s="29">
        <v>6</v>
      </c>
      <c r="M47" s="28">
        <f>ROUND($K$47*$L$47,3)</f>
        <v>9325.8780000000006</v>
      </c>
      <c r="N47" s="63"/>
      <c r="O47" s="64">
        <v>13.6</v>
      </c>
      <c r="P47" s="33">
        <f>ROUND($O$47+$N$47,2)</f>
        <v>13.6</v>
      </c>
      <c r="Q47" s="77">
        <f>ROUND($K$47*$N$47,2)</f>
        <v>0</v>
      </c>
      <c r="R47" s="77">
        <f>ROUND($M$47*$O$47,2)</f>
        <v>126831.94</v>
      </c>
      <c r="S47" s="77">
        <f>ROUND($R$47+$Q$47,2)</f>
        <v>126831.94</v>
      </c>
      <c r="T47" s="31" t="s">
        <v>97</v>
      </c>
      <c r="U47" s="31"/>
    </row>
    <row r="48" spans="1:21" s="1" customFormat="1" ht="33" customHeight="1" outlineLevel="5" x14ac:dyDescent="0.2">
      <c r="A48" s="24"/>
      <c r="B48" s="25" t="s">
        <v>98</v>
      </c>
      <c r="C48" s="26" t="s">
        <v>96</v>
      </c>
      <c r="D48" s="26"/>
      <c r="E48" s="26"/>
      <c r="F48" s="26"/>
      <c r="G48" s="26"/>
      <c r="H48" s="27">
        <v>85.322000000000003</v>
      </c>
      <c r="I48" s="27">
        <v>85.322000000000003</v>
      </c>
      <c r="J48" s="27">
        <v>94.426000000000002</v>
      </c>
      <c r="K48" s="27">
        <f>$H$48+$I$48+$J$48</f>
        <v>265.07</v>
      </c>
      <c r="L48" s="29">
        <v>6</v>
      </c>
      <c r="M48" s="28">
        <f>ROUND($K$48*$L$48,3)</f>
        <v>1590.42</v>
      </c>
      <c r="N48" s="63"/>
      <c r="O48" s="64">
        <v>13.6</v>
      </c>
      <c r="P48" s="33">
        <f>ROUND($O$48+$N$48,2)</f>
        <v>13.6</v>
      </c>
      <c r="Q48" s="77">
        <f>ROUND($K$48*$N$48,2)</f>
        <v>0</v>
      </c>
      <c r="R48" s="77">
        <f>ROUND($M$48*$O$48,2)</f>
        <v>21629.71</v>
      </c>
      <c r="S48" s="77">
        <f>ROUND($R$48+$Q$48,2)</f>
        <v>21629.71</v>
      </c>
      <c r="T48" s="31" t="s">
        <v>99</v>
      </c>
      <c r="U48" s="31"/>
    </row>
    <row r="49" spans="1:21" s="1" customFormat="1" ht="21.95" customHeight="1" outlineLevel="5" x14ac:dyDescent="0.2">
      <c r="A49" s="24"/>
      <c r="B49" s="25" t="s">
        <v>100</v>
      </c>
      <c r="C49" s="26" t="s">
        <v>96</v>
      </c>
      <c r="D49" s="26"/>
      <c r="E49" s="26"/>
      <c r="F49" s="26"/>
      <c r="G49" s="26"/>
      <c r="H49" s="27">
        <v>9.3190000000000008</v>
      </c>
      <c r="I49" s="27">
        <v>9.3190000000000008</v>
      </c>
      <c r="J49" s="27">
        <v>11.814</v>
      </c>
      <c r="K49" s="27">
        <f>$H$49+$I$49+$J$49</f>
        <v>30.452000000000002</v>
      </c>
      <c r="L49" s="29">
        <v>6</v>
      </c>
      <c r="M49" s="28">
        <f>ROUND($K$49*$L$49,3)</f>
        <v>182.71199999999999</v>
      </c>
      <c r="N49" s="63"/>
      <c r="O49" s="64">
        <v>17</v>
      </c>
      <c r="P49" s="33">
        <f>ROUND($O$49+$N$49,2)</f>
        <v>17</v>
      </c>
      <c r="Q49" s="77">
        <f>ROUND($K$49*$N$49,2)</f>
        <v>0</v>
      </c>
      <c r="R49" s="77">
        <f>ROUND($M$49*$O$49,2)</f>
        <v>3106.1</v>
      </c>
      <c r="S49" s="77">
        <f>ROUND($R$49+$Q$49,2)</f>
        <v>3106.1</v>
      </c>
      <c r="T49" s="31" t="s">
        <v>101</v>
      </c>
      <c r="U49" s="31"/>
    </row>
    <row r="50" spans="1:21" s="1" customFormat="1" ht="44.1" customHeight="1" outlineLevel="5" x14ac:dyDescent="0.2">
      <c r="A50" s="24"/>
      <c r="B50" s="25" t="s">
        <v>102</v>
      </c>
      <c r="C50" s="26" t="s">
        <v>78</v>
      </c>
      <c r="D50" s="26"/>
      <c r="E50" s="26"/>
      <c r="F50" s="26"/>
      <c r="G50" s="26"/>
      <c r="H50" s="27">
        <v>49.042999999999999</v>
      </c>
      <c r="I50" s="27">
        <v>49.042999999999999</v>
      </c>
      <c r="J50" s="27">
        <v>60.392000000000003</v>
      </c>
      <c r="K50" s="27">
        <f>$H$50+$I$50+$J$50</f>
        <v>158.47800000000001</v>
      </c>
      <c r="L50" s="33">
        <v>1.05</v>
      </c>
      <c r="M50" s="28">
        <f>ROUND($K$50*$L$50,3)</f>
        <v>166.40199999999999</v>
      </c>
      <c r="N50" s="63"/>
      <c r="O50" s="68">
        <v>8400</v>
      </c>
      <c r="P50" s="50">
        <f>ROUND($O$50+$N$50,2)</f>
        <v>8400</v>
      </c>
      <c r="Q50" s="77">
        <f>ROUND($K$50*$N$50,2)</f>
        <v>0</v>
      </c>
      <c r="R50" s="77">
        <f>ROUND($M$50*$O$50,2)</f>
        <v>1397776.8</v>
      </c>
      <c r="S50" s="77">
        <f>ROUND($R$50+$Q$50,2)</f>
        <v>1397776.8</v>
      </c>
      <c r="T50" s="31" t="s">
        <v>103</v>
      </c>
      <c r="U50" s="31"/>
    </row>
    <row r="51" spans="1:21" s="1" customFormat="1" ht="56.1" customHeight="1" outlineLevel="5" x14ac:dyDescent="0.2">
      <c r="A51" s="24"/>
      <c r="B51" s="25" t="s">
        <v>104</v>
      </c>
      <c r="C51" s="26" t="s">
        <v>78</v>
      </c>
      <c r="D51" s="26"/>
      <c r="E51" s="26"/>
      <c r="F51" s="26"/>
      <c r="G51" s="26"/>
      <c r="H51" s="27">
        <v>0.35299999999999998</v>
      </c>
      <c r="I51" s="27">
        <v>0.35299999999999998</v>
      </c>
      <c r="J51" s="27">
        <v>0.433</v>
      </c>
      <c r="K51" s="27">
        <f>$H$51+$I$51+$J$51</f>
        <v>1.139</v>
      </c>
      <c r="L51" s="33">
        <v>1.05</v>
      </c>
      <c r="M51" s="28">
        <f>ROUND($K$51*$L$51,3)</f>
        <v>1.196</v>
      </c>
      <c r="N51" s="63"/>
      <c r="O51" s="68">
        <v>8400</v>
      </c>
      <c r="P51" s="50">
        <f>ROUND($O$51+$N$51,2)</f>
        <v>8400</v>
      </c>
      <c r="Q51" s="77">
        <f>ROUND($K$51*$N$51,2)</f>
        <v>0</v>
      </c>
      <c r="R51" s="77">
        <f>ROUND($M$51*$O$51,2)</f>
        <v>10046.4</v>
      </c>
      <c r="S51" s="77">
        <f>ROUND($R$51+$Q$51,2)</f>
        <v>10046.4</v>
      </c>
      <c r="T51" s="31" t="s">
        <v>105</v>
      </c>
      <c r="U51" s="31"/>
    </row>
    <row r="52" spans="1:21" s="1" customFormat="1" ht="33" customHeight="1" outlineLevel="5" x14ac:dyDescent="0.2">
      <c r="A52" s="24"/>
      <c r="B52" s="25" t="s">
        <v>54</v>
      </c>
      <c r="C52" s="26" t="s">
        <v>55</v>
      </c>
      <c r="D52" s="26"/>
      <c r="E52" s="26"/>
      <c r="F52" s="26"/>
      <c r="G52" s="26"/>
      <c r="H52" s="27">
        <v>575.74599999999998</v>
      </c>
      <c r="I52" s="27">
        <v>575.74599999999998</v>
      </c>
      <c r="J52" s="27">
        <v>698.34299999999996</v>
      </c>
      <c r="K52" s="27">
        <f>$H$52+$I$52+$J$52</f>
        <v>1849.835</v>
      </c>
      <c r="L52" s="29">
        <v>6</v>
      </c>
      <c r="M52" s="28">
        <f>ROUND($K$52*$L$52,3)</f>
        <v>11099.01</v>
      </c>
      <c r="N52" s="63"/>
      <c r="O52" s="64">
        <v>26.5</v>
      </c>
      <c r="P52" s="33">
        <f>ROUND($O$52+$N$52,2)</f>
        <v>26.5</v>
      </c>
      <c r="Q52" s="77">
        <f>ROUND($K$52*$N$52,2)</f>
        <v>0</v>
      </c>
      <c r="R52" s="77">
        <f>ROUND($M$52*$O$52,2)</f>
        <v>294123.77</v>
      </c>
      <c r="S52" s="77">
        <f>ROUND($R$52+$Q$52,2)</f>
        <v>294123.77</v>
      </c>
      <c r="T52" s="31" t="s">
        <v>106</v>
      </c>
      <c r="U52" s="31"/>
    </row>
    <row r="53" spans="1:21" s="1" customFormat="1" ht="33" customHeight="1" outlineLevel="5" x14ac:dyDescent="0.2">
      <c r="A53" s="24"/>
      <c r="B53" s="25" t="s">
        <v>107</v>
      </c>
      <c r="C53" s="26" t="s">
        <v>78</v>
      </c>
      <c r="D53" s="26"/>
      <c r="E53" s="26"/>
      <c r="F53" s="26"/>
      <c r="G53" s="26"/>
      <c r="H53" s="27">
        <v>3.9140000000000001</v>
      </c>
      <c r="I53" s="27">
        <v>3.9140000000000001</v>
      </c>
      <c r="J53" s="27">
        <v>4.2880000000000003</v>
      </c>
      <c r="K53" s="27">
        <f>$H$53+$I$53+$J$53</f>
        <v>12.116</v>
      </c>
      <c r="L53" s="33">
        <v>1.05</v>
      </c>
      <c r="M53" s="28">
        <f>ROUND($K$53*$L$53,3)</f>
        <v>12.722</v>
      </c>
      <c r="N53" s="63"/>
      <c r="O53" s="68">
        <v>8178.81</v>
      </c>
      <c r="P53" s="50">
        <f>ROUND($O$53+$N$53,2)</f>
        <v>8178.81</v>
      </c>
      <c r="Q53" s="77">
        <f>ROUND($K$53*$N$53,2)</f>
        <v>0</v>
      </c>
      <c r="R53" s="77">
        <f>ROUND($M$53*$O$53,2)</f>
        <v>104050.82</v>
      </c>
      <c r="S53" s="77">
        <f>ROUND($R$53+$Q$53,2)</f>
        <v>104050.82</v>
      </c>
      <c r="T53" s="31" t="s">
        <v>108</v>
      </c>
      <c r="U53" s="31"/>
    </row>
    <row r="54" spans="1:21" s="11" customFormat="1" ht="11.1" customHeight="1" outlineLevel="4" x14ac:dyDescent="0.15">
      <c r="A54" s="12">
        <v>9</v>
      </c>
      <c r="B54" s="13" t="s">
        <v>51</v>
      </c>
      <c r="C54" s="14" t="s">
        <v>52</v>
      </c>
      <c r="D54" s="14"/>
      <c r="E54" s="14"/>
      <c r="F54" s="14"/>
      <c r="G54" s="14"/>
      <c r="H54" s="15">
        <v>480.36399999999998</v>
      </c>
      <c r="I54" s="15">
        <v>480.36399999999998</v>
      </c>
      <c r="J54" s="15">
        <v>607.14300000000003</v>
      </c>
      <c r="K54" s="34">
        <v>1567.8710000000001</v>
      </c>
      <c r="L54" s="16"/>
      <c r="M54" s="16">
        <f>$M$55</f>
        <v>1567.8710000000001</v>
      </c>
      <c r="N54" s="65"/>
      <c r="O54" s="65"/>
      <c r="P54" s="16">
        <f>ROUND($S$54/$M$54,2)</f>
        <v>1040.47</v>
      </c>
      <c r="Q54" s="75">
        <f>ROUND($Q$55+$Q$56+$Q$57+$Q$58,2)</f>
        <v>1254296.8</v>
      </c>
      <c r="R54" s="75">
        <f>ROUND($R$55+$R$56+$R$57+$R$58,2)</f>
        <v>377028.2</v>
      </c>
      <c r="S54" s="75">
        <f>ROUND($S$55+$S$56+$S$57+$S$58,2)</f>
        <v>1631325</v>
      </c>
      <c r="T54" s="17"/>
      <c r="U54" s="17"/>
    </row>
    <row r="55" spans="1:21" s="18" customFormat="1" ht="11.1" customHeight="1" outlineLevel="5" x14ac:dyDescent="0.2">
      <c r="A55" s="19"/>
      <c r="B55" s="20" t="s">
        <v>24</v>
      </c>
      <c r="C55" s="21" t="s">
        <v>52</v>
      </c>
      <c r="D55" s="21"/>
      <c r="E55" s="21"/>
      <c r="F55" s="21"/>
      <c r="G55" s="21"/>
      <c r="H55" s="22">
        <v>480.36399999999998</v>
      </c>
      <c r="I55" s="22">
        <v>480.36399999999998</v>
      </c>
      <c r="J55" s="22">
        <v>607.14300000000003</v>
      </c>
      <c r="K55" s="22">
        <f>$H$55+$I$55+$J$55</f>
        <v>1567.8710000000001</v>
      </c>
      <c r="L55" s="22">
        <v>1</v>
      </c>
      <c r="M55" s="23">
        <f>ROUND($K$55*$L$55,3)</f>
        <v>1567.8710000000001</v>
      </c>
      <c r="N55" s="60">
        <v>800</v>
      </c>
      <c r="O55" s="62"/>
      <c r="P55" s="48">
        <f>ROUND($O$55+$N$55,2)</f>
        <v>800</v>
      </c>
      <c r="Q55" s="76">
        <f>ROUND($K$55*$N$55,2)</f>
        <v>1254296.8</v>
      </c>
      <c r="R55" s="76">
        <f>ROUND($M$55*$O$55,2)</f>
        <v>0</v>
      </c>
      <c r="S55" s="76">
        <f>ROUND($R$55+$Q$55,2)</f>
        <v>1254296.8</v>
      </c>
      <c r="T55" s="23"/>
      <c r="U55" s="23"/>
    </row>
    <row r="56" spans="1:21" s="1" customFormat="1" ht="21.95" customHeight="1" outlineLevel="5" x14ac:dyDescent="0.2">
      <c r="A56" s="24"/>
      <c r="B56" s="25" t="s">
        <v>54</v>
      </c>
      <c r="C56" s="26" t="s">
        <v>55</v>
      </c>
      <c r="D56" s="26"/>
      <c r="E56" s="26"/>
      <c r="F56" s="26"/>
      <c r="G56" s="26"/>
      <c r="H56" s="27">
        <v>480.36399999999998</v>
      </c>
      <c r="I56" s="27">
        <v>480.36399999999998</v>
      </c>
      <c r="J56" s="27">
        <v>607.14300000000003</v>
      </c>
      <c r="K56" s="27">
        <f>$H$56+$I$56+$J$56</f>
        <v>1567.8710000000001</v>
      </c>
      <c r="L56" s="29">
        <v>6</v>
      </c>
      <c r="M56" s="28">
        <f>ROUND($K$56*$L$56,3)</f>
        <v>9407.2260000000006</v>
      </c>
      <c r="N56" s="63"/>
      <c r="O56" s="64">
        <v>26.5</v>
      </c>
      <c r="P56" s="33">
        <f>ROUND($O$56+$N$56,2)</f>
        <v>26.5</v>
      </c>
      <c r="Q56" s="77">
        <f>ROUND($K$56*$N$56,2)</f>
        <v>0</v>
      </c>
      <c r="R56" s="77">
        <f>ROUND($M$56*$O$56,2)</f>
        <v>249291.49</v>
      </c>
      <c r="S56" s="77">
        <f>ROUND($R$56+$Q$56,2)</f>
        <v>249291.49</v>
      </c>
      <c r="T56" s="31" t="s">
        <v>56</v>
      </c>
      <c r="U56" s="31"/>
    </row>
    <row r="57" spans="1:21" s="1" customFormat="1" ht="21.95" customHeight="1" outlineLevel="5" x14ac:dyDescent="0.2">
      <c r="A57" s="24"/>
      <c r="B57" s="25" t="s">
        <v>57</v>
      </c>
      <c r="C57" s="26" t="s">
        <v>58</v>
      </c>
      <c r="D57" s="26"/>
      <c r="E57" s="26"/>
      <c r="F57" s="26"/>
      <c r="G57" s="26"/>
      <c r="H57" s="27">
        <v>113.36799999999999</v>
      </c>
      <c r="I57" s="27">
        <v>113.36799999999999</v>
      </c>
      <c r="J57" s="27">
        <v>137.512</v>
      </c>
      <c r="K57" s="27">
        <f>$H$57+$I$57+$J$57</f>
        <v>364.24799999999999</v>
      </c>
      <c r="L57" s="32">
        <v>1.1000000000000001</v>
      </c>
      <c r="M57" s="28">
        <f>ROUND($K$57*$L$57,3)</f>
        <v>400.673</v>
      </c>
      <c r="N57" s="63"/>
      <c r="O57" s="64">
        <v>33.4</v>
      </c>
      <c r="P57" s="33">
        <f>ROUND($O$57+$N$57,2)</f>
        <v>33.4</v>
      </c>
      <c r="Q57" s="77">
        <f>ROUND($K$57*$N$57,2)</f>
        <v>0</v>
      </c>
      <c r="R57" s="77">
        <f>ROUND($M$57*$O$57,2)</f>
        <v>13382.48</v>
      </c>
      <c r="S57" s="77">
        <f>ROUND($R$57+$Q$57,2)</f>
        <v>13382.48</v>
      </c>
      <c r="T57" s="31" t="s">
        <v>59</v>
      </c>
      <c r="U57" s="31"/>
    </row>
    <row r="58" spans="1:21" s="1" customFormat="1" ht="21.95" customHeight="1" outlineLevel="5" x14ac:dyDescent="0.2">
      <c r="A58" s="24"/>
      <c r="B58" s="25" t="s">
        <v>60</v>
      </c>
      <c r="C58" s="26" t="s">
        <v>52</v>
      </c>
      <c r="D58" s="26"/>
      <c r="E58" s="26"/>
      <c r="F58" s="26"/>
      <c r="G58" s="26"/>
      <c r="H58" s="27">
        <v>480.36399999999998</v>
      </c>
      <c r="I58" s="27">
        <v>480.36399999999998</v>
      </c>
      <c r="J58" s="27">
        <v>607.14300000000003</v>
      </c>
      <c r="K58" s="27">
        <f>$H$58+$I$58+$J$58</f>
        <v>1567.8710000000001</v>
      </c>
      <c r="L58" s="32">
        <v>1.2</v>
      </c>
      <c r="M58" s="28">
        <f>ROUND($K$58*$L$58,3)</f>
        <v>1881.4449999999999</v>
      </c>
      <c r="N58" s="63"/>
      <c r="O58" s="64">
        <v>60.78</v>
      </c>
      <c r="P58" s="33">
        <f>ROUND($O$58+$N$58,2)</f>
        <v>60.78</v>
      </c>
      <c r="Q58" s="77">
        <f>ROUND($K$58*$N$58,2)</f>
        <v>0</v>
      </c>
      <c r="R58" s="77">
        <f>ROUND($M$58*$O$58,2)</f>
        <v>114354.23</v>
      </c>
      <c r="S58" s="77">
        <f>ROUND($R$58+$Q$58,2)</f>
        <v>114354.23</v>
      </c>
      <c r="T58" s="31" t="s">
        <v>61</v>
      </c>
      <c r="U58" s="31"/>
    </row>
    <row r="59" spans="1:21" s="11" customFormat="1" ht="11.1" customHeight="1" outlineLevel="4" x14ac:dyDescent="0.15">
      <c r="A59" s="12">
        <v>10</v>
      </c>
      <c r="B59" s="13" t="s">
        <v>73</v>
      </c>
      <c r="C59" s="14" t="s">
        <v>52</v>
      </c>
      <c r="D59" s="14"/>
      <c r="E59" s="14"/>
      <c r="F59" s="14"/>
      <c r="G59" s="14"/>
      <c r="H59" s="15">
        <v>480.36399999999998</v>
      </c>
      <c r="I59" s="15">
        <v>480.36399999999998</v>
      </c>
      <c r="J59" s="15">
        <v>607.14300000000003</v>
      </c>
      <c r="K59" s="34">
        <v>1567.8710000000001</v>
      </c>
      <c r="L59" s="16"/>
      <c r="M59" s="16">
        <f>$M$60</f>
        <v>1567.8710000000001</v>
      </c>
      <c r="N59" s="65"/>
      <c r="O59" s="65"/>
      <c r="P59" s="16">
        <f>ROUND($S$59/$M$59,2)</f>
        <v>119.17</v>
      </c>
      <c r="Q59" s="75">
        <f>ROUND($Q$60+$Q$61,2)</f>
        <v>109750.97</v>
      </c>
      <c r="R59" s="75">
        <f>ROUND($R$60+$R$61,2)</f>
        <v>77092.17</v>
      </c>
      <c r="S59" s="75">
        <f>ROUND($S$60+$S$61,2)</f>
        <v>186843.14</v>
      </c>
      <c r="T59" s="17"/>
      <c r="U59" s="17"/>
    </row>
    <row r="60" spans="1:21" s="18" customFormat="1" ht="11.1" customHeight="1" outlineLevel="5" x14ac:dyDescent="0.2">
      <c r="A60" s="19"/>
      <c r="B60" s="20" t="s">
        <v>24</v>
      </c>
      <c r="C60" s="21" t="s">
        <v>52</v>
      </c>
      <c r="D60" s="21"/>
      <c r="E60" s="21"/>
      <c r="F60" s="21"/>
      <c r="G60" s="21"/>
      <c r="H60" s="22">
        <v>480.36399999999998</v>
      </c>
      <c r="I60" s="22">
        <v>480.36399999999998</v>
      </c>
      <c r="J60" s="22">
        <v>607.14300000000003</v>
      </c>
      <c r="K60" s="22">
        <f>$H$60+$I$60+$J$60</f>
        <v>1567.8710000000001</v>
      </c>
      <c r="L60" s="22">
        <v>1</v>
      </c>
      <c r="M60" s="23">
        <f>ROUND($K$60*$L$60,3)</f>
        <v>1567.8710000000001</v>
      </c>
      <c r="N60" s="60">
        <v>70</v>
      </c>
      <c r="O60" s="62"/>
      <c r="P60" s="48">
        <f>ROUND($O$60+$N$60,2)</f>
        <v>70</v>
      </c>
      <c r="Q60" s="76">
        <f>ROUND($K$60*$N$60,2)</f>
        <v>109750.97</v>
      </c>
      <c r="R60" s="76">
        <f>ROUND($M$60*$O$60,2)</f>
        <v>0</v>
      </c>
      <c r="S60" s="76">
        <f>ROUND($R$60+$Q$60,2)</f>
        <v>109750.97</v>
      </c>
      <c r="T60" s="23"/>
      <c r="U60" s="23"/>
    </row>
    <row r="61" spans="1:21" s="1" customFormat="1" ht="11.1" customHeight="1" outlineLevel="5" x14ac:dyDescent="0.2">
      <c r="A61" s="24"/>
      <c r="B61" s="25" t="s">
        <v>74</v>
      </c>
      <c r="C61" s="26" t="s">
        <v>55</v>
      </c>
      <c r="D61" s="26"/>
      <c r="E61" s="26"/>
      <c r="F61" s="26"/>
      <c r="G61" s="26"/>
      <c r="H61" s="27">
        <v>480.36399999999998</v>
      </c>
      <c r="I61" s="27">
        <v>480.36399999999998</v>
      </c>
      <c r="J61" s="27">
        <v>607.14300000000003</v>
      </c>
      <c r="K61" s="27">
        <f>$H$61+$I$61+$J$61</f>
        <v>1567.8710000000001</v>
      </c>
      <c r="L61" s="32">
        <v>0.3</v>
      </c>
      <c r="M61" s="28">
        <f>ROUND($K$61*$L$61,3)</f>
        <v>470.36099999999999</v>
      </c>
      <c r="N61" s="63"/>
      <c r="O61" s="64">
        <v>163.9</v>
      </c>
      <c r="P61" s="33">
        <f>ROUND($O$61+$N$61,2)</f>
        <v>163.9</v>
      </c>
      <c r="Q61" s="77">
        <f>ROUND($K$61*$N$61,2)</f>
        <v>0</v>
      </c>
      <c r="R61" s="77">
        <f>ROUND($M$61*$O$61,2)</f>
        <v>77092.17</v>
      </c>
      <c r="S61" s="77">
        <f>ROUND($R$61+$Q$61,2)</f>
        <v>77092.17</v>
      </c>
      <c r="T61" s="31" t="s">
        <v>75</v>
      </c>
      <c r="U61" s="31"/>
    </row>
    <row r="62" spans="1:21" s="11" customFormat="1" ht="11.1" customHeight="1" outlineLevel="4" x14ac:dyDescent="0.15">
      <c r="A62" s="12">
        <v>11</v>
      </c>
      <c r="B62" s="13" t="s">
        <v>66</v>
      </c>
      <c r="C62" s="14" t="s">
        <v>52</v>
      </c>
      <c r="D62" s="14"/>
      <c r="E62" s="14"/>
      <c r="F62" s="14"/>
      <c r="G62" s="14"/>
      <c r="H62" s="15">
        <v>480.36399999999998</v>
      </c>
      <c r="I62" s="15">
        <v>480.36399999999998</v>
      </c>
      <c r="J62" s="15">
        <v>607.14300000000003</v>
      </c>
      <c r="K62" s="34">
        <v>1567.8710000000001</v>
      </c>
      <c r="L62" s="16"/>
      <c r="M62" s="16">
        <f>$M$63</f>
        <v>1567.8710000000001</v>
      </c>
      <c r="N62" s="65"/>
      <c r="O62" s="65"/>
      <c r="P62" s="16">
        <f>ROUND($S$62/$M$62,2)</f>
        <v>1099.75</v>
      </c>
      <c r="Q62" s="75">
        <f>ROUND($Q$63+$Q$64+$Q$65+$Q$66,2)</f>
        <v>1019116.15</v>
      </c>
      <c r="R62" s="75">
        <f>ROUND($R$63+$R$64+$R$65+$R$66,2)</f>
        <v>705152.83</v>
      </c>
      <c r="S62" s="75">
        <f>ROUND($S$63+$S$64+$S$65+$S$66,2)</f>
        <v>1724268.98</v>
      </c>
      <c r="T62" s="17"/>
      <c r="U62" s="17"/>
    </row>
    <row r="63" spans="1:21" s="18" customFormat="1" ht="11.1" customHeight="1" outlineLevel="5" x14ac:dyDescent="0.2">
      <c r="A63" s="19"/>
      <c r="B63" s="20" t="s">
        <v>24</v>
      </c>
      <c r="C63" s="21" t="s">
        <v>52</v>
      </c>
      <c r="D63" s="21"/>
      <c r="E63" s="21"/>
      <c r="F63" s="21"/>
      <c r="G63" s="21"/>
      <c r="H63" s="22">
        <v>480.36399999999998</v>
      </c>
      <c r="I63" s="22">
        <v>480.36399999999998</v>
      </c>
      <c r="J63" s="22">
        <v>607.14300000000003</v>
      </c>
      <c r="K63" s="22">
        <f>$H$63+$I$63+$J$63</f>
        <v>1567.8710000000001</v>
      </c>
      <c r="L63" s="22">
        <v>1</v>
      </c>
      <c r="M63" s="23">
        <f>ROUND($K$63*$L$63,3)</f>
        <v>1567.8710000000001</v>
      </c>
      <c r="N63" s="60">
        <v>650</v>
      </c>
      <c r="O63" s="62"/>
      <c r="P63" s="48">
        <f>ROUND($O$63+$N$63,2)</f>
        <v>650</v>
      </c>
      <c r="Q63" s="76">
        <f>ROUND($K$63*$N$63,2)</f>
        <v>1019116.15</v>
      </c>
      <c r="R63" s="76">
        <f>ROUND($M$63*$O$63,2)</f>
        <v>0</v>
      </c>
      <c r="S63" s="76">
        <f>ROUND($R$63+$Q$63,2)</f>
        <v>1019116.15</v>
      </c>
      <c r="T63" s="23"/>
      <c r="U63" s="23"/>
    </row>
    <row r="64" spans="1:21" s="1" customFormat="1" ht="21.95" customHeight="1" outlineLevel="5" x14ac:dyDescent="0.2">
      <c r="A64" s="24"/>
      <c r="B64" s="25" t="s">
        <v>67</v>
      </c>
      <c r="C64" s="26" t="s">
        <v>55</v>
      </c>
      <c r="D64" s="26"/>
      <c r="E64" s="26"/>
      <c r="F64" s="26"/>
      <c r="G64" s="26"/>
      <c r="H64" s="27">
        <v>61.665999999999997</v>
      </c>
      <c r="I64" s="27">
        <v>61.665999999999997</v>
      </c>
      <c r="J64" s="27">
        <v>69.716999999999999</v>
      </c>
      <c r="K64" s="27">
        <f>$H$64+$I$64+$J$64</f>
        <v>193.04899999999998</v>
      </c>
      <c r="L64" s="29">
        <v>3</v>
      </c>
      <c r="M64" s="28">
        <f>ROUND($K$64*$L$64,3)</f>
        <v>579.14700000000005</v>
      </c>
      <c r="N64" s="63"/>
      <c r="O64" s="64">
        <v>263.57</v>
      </c>
      <c r="P64" s="33">
        <f>ROUND($O$64+$N$64,2)</f>
        <v>263.57</v>
      </c>
      <c r="Q64" s="77">
        <f>ROUND($K$64*$N$64,2)</f>
        <v>0</v>
      </c>
      <c r="R64" s="77">
        <f>ROUND($M$64*$O$64,2)</f>
        <v>152645.76999999999</v>
      </c>
      <c r="S64" s="77">
        <f>ROUND($R$64+$Q$64,2)</f>
        <v>152645.76999999999</v>
      </c>
      <c r="T64" s="31" t="s">
        <v>68</v>
      </c>
      <c r="U64" s="31"/>
    </row>
    <row r="65" spans="1:21" s="1" customFormat="1" ht="21.95" customHeight="1" outlineLevel="5" x14ac:dyDescent="0.2">
      <c r="A65" s="24"/>
      <c r="B65" s="25" t="s">
        <v>71</v>
      </c>
      <c r="C65" s="26" t="s">
        <v>55</v>
      </c>
      <c r="D65" s="26"/>
      <c r="E65" s="26"/>
      <c r="F65" s="26"/>
      <c r="G65" s="26"/>
      <c r="H65" s="27">
        <v>331.20400000000001</v>
      </c>
      <c r="I65" s="27">
        <v>331.20400000000001</v>
      </c>
      <c r="J65" s="27">
        <v>426.553</v>
      </c>
      <c r="K65" s="27">
        <f>$H$65+$I$65+$J$65</f>
        <v>1088.961</v>
      </c>
      <c r="L65" s="29">
        <v>3</v>
      </c>
      <c r="M65" s="28">
        <f>ROUND($K$65*$L$65,3)</f>
        <v>3266.8829999999998</v>
      </c>
      <c r="N65" s="63"/>
      <c r="O65" s="64">
        <v>140.82</v>
      </c>
      <c r="P65" s="33">
        <f>ROUND($O$65+$N$65,2)</f>
        <v>140.82</v>
      </c>
      <c r="Q65" s="77">
        <f>ROUND($K$65*$N$65,2)</f>
        <v>0</v>
      </c>
      <c r="R65" s="77">
        <f>ROUND($M$65*$O$65,2)</f>
        <v>460042.46</v>
      </c>
      <c r="S65" s="77">
        <f>ROUND($R$65+$Q$65,2)</f>
        <v>460042.46</v>
      </c>
      <c r="T65" s="31" t="s">
        <v>72</v>
      </c>
      <c r="U65" s="31"/>
    </row>
    <row r="66" spans="1:21" s="1" customFormat="1" ht="21.95" customHeight="1" outlineLevel="5" x14ac:dyDescent="0.2">
      <c r="A66" s="24"/>
      <c r="B66" s="25" t="s">
        <v>69</v>
      </c>
      <c r="C66" s="26" t="s">
        <v>55</v>
      </c>
      <c r="D66" s="26"/>
      <c r="E66" s="26"/>
      <c r="F66" s="26"/>
      <c r="G66" s="26"/>
      <c r="H66" s="27">
        <v>87.494</v>
      </c>
      <c r="I66" s="27">
        <v>87.494</v>
      </c>
      <c r="J66" s="27">
        <v>110.873</v>
      </c>
      <c r="K66" s="27">
        <f>$H$66+$I$66+$J$66</f>
        <v>285.86099999999999</v>
      </c>
      <c r="L66" s="29">
        <v>3</v>
      </c>
      <c r="M66" s="28">
        <f>ROUND($K$66*$L$66,3)</f>
        <v>857.58299999999997</v>
      </c>
      <c r="N66" s="63"/>
      <c r="O66" s="64">
        <v>107.82</v>
      </c>
      <c r="P66" s="33">
        <f>ROUND($O$66+$N$66,2)</f>
        <v>107.82</v>
      </c>
      <c r="Q66" s="77">
        <f>ROUND($K$66*$N$66,2)</f>
        <v>0</v>
      </c>
      <c r="R66" s="77">
        <f>ROUND($M$66*$O$66,2)</f>
        <v>92464.6</v>
      </c>
      <c r="S66" s="77">
        <f>ROUND($R$66+$Q$66,2)</f>
        <v>92464.6</v>
      </c>
      <c r="T66" s="31" t="s">
        <v>70</v>
      </c>
      <c r="U66" s="31"/>
    </row>
    <row r="67" spans="1:21" s="4" customFormat="1" ht="12" customHeight="1" x14ac:dyDescent="0.2">
      <c r="A67" s="35"/>
      <c r="B67" s="36" t="s">
        <v>109</v>
      </c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78"/>
      <c r="R67" s="78"/>
      <c r="S67" s="78">
        <f>ROUND($S$13,2)</f>
        <v>8403996.0299999993</v>
      </c>
      <c r="T67" s="38"/>
      <c r="U67" s="38"/>
    </row>
    <row r="68" spans="1:21" s="1" customFormat="1" ht="11.1" customHeight="1" x14ac:dyDescent="0.2">
      <c r="A68" s="39"/>
      <c r="B68" s="40" t="s">
        <v>110</v>
      </c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83"/>
      <c r="R68" s="69"/>
      <c r="S68" s="77"/>
      <c r="T68" s="28"/>
      <c r="U68" s="28"/>
    </row>
    <row r="69" spans="1:21" s="18" customFormat="1" ht="11.1" customHeight="1" x14ac:dyDescent="0.2">
      <c r="A69" s="42"/>
      <c r="B69" s="43" t="s">
        <v>111</v>
      </c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80"/>
      <c r="R69" s="80"/>
      <c r="S69" s="79">
        <f>ROUND($R$13,2)</f>
        <v>3655425.45</v>
      </c>
      <c r="T69" s="45"/>
      <c r="U69" s="45"/>
    </row>
    <row r="70" spans="1:21" s="18" customFormat="1" ht="11.1" customHeight="1" x14ac:dyDescent="0.2">
      <c r="A70" s="42"/>
      <c r="B70" s="43" t="s">
        <v>112</v>
      </c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80"/>
      <c r="R70" s="80"/>
      <c r="S70" s="79">
        <f>ROUND($Q$13,2)</f>
        <v>4748570.58</v>
      </c>
      <c r="T70" s="23"/>
      <c r="U70" s="23"/>
    </row>
    <row r="71" spans="1:21" s="18" customFormat="1" ht="11.1" customHeight="1" x14ac:dyDescent="0.2">
      <c r="A71" s="42"/>
      <c r="B71" s="43" t="s">
        <v>113</v>
      </c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80"/>
      <c r="R71" s="80"/>
      <c r="S71" s="79">
        <f>ROUND(($S$67)*0.166666666666666,2)</f>
        <v>1400666</v>
      </c>
      <c r="T71" s="23"/>
      <c r="U71" s="23"/>
    </row>
    <row r="72" spans="1:21" s="1" customFormat="1" ht="44.1" customHeight="1" x14ac:dyDescent="0.2">
      <c r="A72" s="41"/>
      <c r="B72" s="46" t="s">
        <v>114</v>
      </c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80">
        <f>ROUND($Q$73+$Q$74+$Q$75+$Q$76+$Q$77+$Q$78+$Q$79+$Q$80+$Q$81+$Q$82+$Q$83+$Q$84,2)</f>
        <v>0</v>
      </c>
      <c r="R72" s="80">
        <f>ROUND($R$73+$R$74+$R$75+$R$76+$R$77+$R$78+$R$79+$R$80+$R$81+$R$82+$R$83+$R$84,2)</f>
        <v>0</v>
      </c>
      <c r="S72" s="80">
        <f>ROUND($S$73+$S$74+$S$75+$S$76+$S$77+$S$78+$S$79+$S$80+$S$81+$S$82+$S$83+$S$84,2)</f>
        <v>0</v>
      </c>
      <c r="T72" s="41"/>
      <c r="U72" s="41"/>
    </row>
    <row r="73" spans="1:21" s="1" customFormat="1" ht="11.1" customHeight="1" x14ac:dyDescent="0.2">
      <c r="A73" s="30"/>
      <c r="B73" s="30"/>
      <c r="C73" s="30"/>
      <c r="D73" s="41"/>
      <c r="E73" s="41"/>
      <c r="F73" s="41"/>
      <c r="G73" s="41"/>
      <c r="H73" s="30"/>
      <c r="I73" s="30"/>
      <c r="J73" s="30"/>
      <c r="K73" s="28">
        <f>$F$73+$G$73+$H$73+$I$73+$J$73</f>
        <v>0</v>
      </c>
      <c r="L73" s="29">
        <v>1</v>
      </c>
      <c r="M73" s="28">
        <f>ROUND($K$73*$L$73,3)</f>
        <v>0</v>
      </c>
      <c r="N73" s="30"/>
      <c r="O73" s="30"/>
      <c r="P73" s="28">
        <f>ROUND($O$73+$N$73,2)</f>
        <v>0</v>
      </c>
      <c r="Q73" s="77">
        <f>ROUND($K$73*$N$73,2)</f>
        <v>0</v>
      </c>
      <c r="R73" s="77">
        <f>ROUND($M$73*$O$73,2)</f>
        <v>0</v>
      </c>
      <c r="S73" s="77">
        <f>ROUND($R$73+$Q$73,2)</f>
        <v>0</v>
      </c>
      <c r="T73" s="41"/>
      <c r="U73" s="30"/>
    </row>
    <row r="74" spans="1:21" s="1" customFormat="1" ht="11.1" customHeight="1" x14ac:dyDescent="0.2">
      <c r="A74" s="30"/>
      <c r="B74" s="30"/>
      <c r="C74" s="30"/>
      <c r="D74" s="41"/>
      <c r="E74" s="41"/>
      <c r="F74" s="41"/>
      <c r="G74" s="41"/>
      <c r="H74" s="30"/>
      <c r="I74" s="30"/>
      <c r="J74" s="30"/>
      <c r="K74" s="28">
        <f>$F$74+$G$74+$H$74+$I$74+$J$74</f>
        <v>0</v>
      </c>
      <c r="L74" s="29">
        <v>1</v>
      </c>
      <c r="M74" s="28">
        <f>ROUND($K$74*$L$74,3)</f>
        <v>0</v>
      </c>
      <c r="N74" s="30"/>
      <c r="O74" s="30"/>
      <c r="P74" s="28">
        <f>ROUND($O$74+$N$74,2)</f>
        <v>0</v>
      </c>
      <c r="Q74" s="77">
        <f>ROUND($K$74*$N$74,2)</f>
        <v>0</v>
      </c>
      <c r="R74" s="77">
        <f>ROUND($M$74*$O$74,2)</f>
        <v>0</v>
      </c>
      <c r="S74" s="77">
        <f>ROUND($R$74+$Q$74,2)</f>
        <v>0</v>
      </c>
      <c r="T74" s="41"/>
      <c r="U74" s="30"/>
    </row>
    <row r="75" spans="1:21" s="1" customFormat="1" ht="11.1" customHeight="1" x14ac:dyDescent="0.2">
      <c r="A75" s="30"/>
      <c r="B75" s="30"/>
      <c r="C75" s="30"/>
      <c r="D75" s="41"/>
      <c r="E75" s="41"/>
      <c r="F75" s="41"/>
      <c r="G75" s="41"/>
      <c r="H75" s="30"/>
      <c r="I75" s="30"/>
      <c r="J75" s="30"/>
      <c r="K75" s="28">
        <f>$F$75+$G$75+$H$75+$I$75+$J$75</f>
        <v>0</v>
      </c>
      <c r="L75" s="29">
        <v>1</v>
      </c>
      <c r="M75" s="28">
        <f>ROUND($K$75*$L$75,3)</f>
        <v>0</v>
      </c>
      <c r="N75" s="30"/>
      <c r="O75" s="30"/>
      <c r="P75" s="28">
        <f>ROUND($O$75+$N$75,2)</f>
        <v>0</v>
      </c>
      <c r="Q75" s="77">
        <f>ROUND($K$75*$N$75,2)</f>
        <v>0</v>
      </c>
      <c r="R75" s="77">
        <f>ROUND($M$75*$O$75,2)</f>
        <v>0</v>
      </c>
      <c r="S75" s="77">
        <f>ROUND($R$75+$Q$75,2)</f>
        <v>0</v>
      </c>
      <c r="T75" s="41"/>
      <c r="U75" s="30"/>
    </row>
    <row r="76" spans="1:21" s="1" customFormat="1" ht="11.1" customHeight="1" x14ac:dyDescent="0.2">
      <c r="A76" s="30"/>
      <c r="B76" s="30"/>
      <c r="C76" s="30"/>
      <c r="D76" s="41"/>
      <c r="E76" s="41"/>
      <c r="F76" s="41"/>
      <c r="G76" s="41"/>
      <c r="H76" s="30"/>
      <c r="I76" s="30"/>
      <c r="J76" s="30"/>
      <c r="K76" s="28">
        <f>$F$76+$G$76+$H$76+$I$76+$J$76</f>
        <v>0</v>
      </c>
      <c r="L76" s="29">
        <v>1</v>
      </c>
      <c r="M76" s="28">
        <f>ROUND($K$76*$L$76,3)</f>
        <v>0</v>
      </c>
      <c r="N76" s="30"/>
      <c r="O76" s="30"/>
      <c r="P76" s="28">
        <f>ROUND($O$76+$N$76,2)</f>
        <v>0</v>
      </c>
      <c r="Q76" s="77">
        <f>ROUND($K$76*$N$76,2)</f>
        <v>0</v>
      </c>
      <c r="R76" s="77">
        <f>ROUND($M$76*$O$76,2)</f>
        <v>0</v>
      </c>
      <c r="S76" s="77">
        <f>ROUND($R$76+$Q$76,2)</f>
        <v>0</v>
      </c>
      <c r="T76" s="41"/>
      <c r="U76" s="30"/>
    </row>
    <row r="77" spans="1:21" s="1" customFormat="1" ht="11.1" customHeight="1" x14ac:dyDescent="0.2">
      <c r="A77" s="30"/>
      <c r="B77" s="30"/>
      <c r="C77" s="30"/>
      <c r="D77" s="41"/>
      <c r="E77" s="41"/>
      <c r="F77" s="41"/>
      <c r="G77" s="41"/>
      <c r="H77" s="30"/>
      <c r="I77" s="30"/>
      <c r="J77" s="30"/>
      <c r="K77" s="28">
        <f>$F$77+$G$77+$H$77+$I$77+$J$77</f>
        <v>0</v>
      </c>
      <c r="L77" s="29">
        <v>1</v>
      </c>
      <c r="M77" s="28">
        <f>ROUND($K$77*$L$77,3)</f>
        <v>0</v>
      </c>
      <c r="N77" s="30"/>
      <c r="O77" s="30"/>
      <c r="P77" s="28">
        <f>ROUND($O$77+$N$77,2)</f>
        <v>0</v>
      </c>
      <c r="Q77" s="77">
        <f>ROUND($K$77*$N$77,2)</f>
        <v>0</v>
      </c>
      <c r="R77" s="77">
        <f>ROUND($M$77*$O$77,2)</f>
        <v>0</v>
      </c>
      <c r="S77" s="77">
        <f>ROUND($R$77+$Q$77,2)</f>
        <v>0</v>
      </c>
      <c r="T77" s="41"/>
      <c r="U77" s="30"/>
    </row>
    <row r="78" spans="1:21" s="1" customFormat="1" ht="11.1" customHeight="1" x14ac:dyDescent="0.2">
      <c r="A78" s="30"/>
      <c r="B78" s="30"/>
      <c r="C78" s="30"/>
      <c r="D78" s="41"/>
      <c r="E78" s="41"/>
      <c r="F78" s="41"/>
      <c r="G78" s="41"/>
      <c r="H78" s="30"/>
      <c r="I78" s="30"/>
      <c r="J78" s="30"/>
      <c r="K78" s="28">
        <f>$F$78+$G$78+$H$78+$I$78+$J$78</f>
        <v>0</v>
      </c>
      <c r="L78" s="29">
        <v>1</v>
      </c>
      <c r="M78" s="28">
        <f>ROUND($K$78*$L$78,3)</f>
        <v>0</v>
      </c>
      <c r="N78" s="30"/>
      <c r="O78" s="30"/>
      <c r="P78" s="28">
        <f>ROUND($O$78+$N$78,2)</f>
        <v>0</v>
      </c>
      <c r="Q78" s="77">
        <f>ROUND($K$78*$N$78,2)</f>
        <v>0</v>
      </c>
      <c r="R78" s="77">
        <f>ROUND($M$78*$O$78,2)</f>
        <v>0</v>
      </c>
      <c r="S78" s="77">
        <f>ROUND($R$78+$Q$78,2)</f>
        <v>0</v>
      </c>
      <c r="T78" s="41"/>
      <c r="U78" s="30"/>
    </row>
    <row r="79" spans="1:21" s="1" customFormat="1" ht="11.1" customHeight="1" x14ac:dyDescent="0.2">
      <c r="A79" s="30"/>
      <c r="B79" s="30"/>
      <c r="C79" s="30"/>
      <c r="D79" s="41"/>
      <c r="E79" s="41"/>
      <c r="F79" s="41"/>
      <c r="G79" s="41"/>
      <c r="H79" s="30"/>
      <c r="I79" s="30"/>
      <c r="J79" s="30"/>
      <c r="K79" s="28">
        <f>$F$79+$G$79+$H$79+$I$79+$J$79</f>
        <v>0</v>
      </c>
      <c r="L79" s="29">
        <v>1</v>
      </c>
      <c r="M79" s="28">
        <f>ROUND($K$79*$L$79,3)</f>
        <v>0</v>
      </c>
      <c r="N79" s="30"/>
      <c r="O79" s="30"/>
      <c r="P79" s="28">
        <f>ROUND($O$79+$N$79,2)</f>
        <v>0</v>
      </c>
      <c r="Q79" s="77">
        <f>ROUND($K$79*$N$79,2)</f>
        <v>0</v>
      </c>
      <c r="R79" s="77">
        <f>ROUND($M$79*$O$79,2)</f>
        <v>0</v>
      </c>
      <c r="S79" s="77">
        <f>ROUND($R$79+$Q$79,2)</f>
        <v>0</v>
      </c>
      <c r="T79" s="41"/>
      <c r="U79" s="30"/>
    </row>
    <row r="80" spans="1:21" s="1" customFormat="1" ht="11.1" customHeight="1" x14ac:dyDescent="0.2">
      <c r="A80" s="30"/>
      <c r="B80" s="30"/>
      <c r="C80" s="30"/>
      <c r="D80" s="41"/>
      <c r="E80" s="41"/>
      <c r="F80" s="41"/>
      <c r="G80" s="41"/>
      <c r="H80" s="30"/>
      <c r="I80" s="30"/>
      <c r="J80" s="30"/>
      <c r="K80" s="28">
        <f>$F$80+$G$80+$H$80+$I$80+$J$80</f>
        <v>0</v>
      </c>
      <c r="L80" s="29">
        <v>1</v>
      </c>
      <c r="M80" s="28">
        <f>ROUND($K$80*$L$80,3)</f>
        <v>0</v>
      </c>
      <c r="N80" s="30"/>
      <c r="O80" s="30"/>
      <c r="P80" s="28">
        <f>ROUND($O$80+$N$80,2)</f>
        <v>0</v>
      </c>
      <c r="Q80" s="77">
        <f>ROUND($K$80*$N$80,2)</f>
        <v>0</v>
      </c>
      <c r="R80" s="77">
        <f>ROUND($M$80*$O$80,2)</f>
        <v>0</v>
      </c>
      <c r="S80" s="77">
        <f>ROUND($R$80+$Q$80,2)</f>
        <v>0</v>
      </c>
      <c r="T80" s="41"/>
      <c r="U80" s="30"/>
    </row>
    <row r="81" spans="1:21" s="1" customFormat="1" ht="11.1" customHeight="1" x14ac:dyDescent="0.2">
      <c r="A81" s="30"/>
      <c r="B81" s="30"/>
      <c r="C81" s="30"/>
      <c r="D81" s="41"/>
      <c r="E81" s="41"/>
      <c r="F81" s="41"/>
      <c r="G81" s="41"/>
      <c r="H81" s="30"/>
      <c r="I81" s="30"/>
      <c r="J81" s="30"/>
      <c r="K81" s="28">
        <f>$F$81+$G$81+$H$81+$I$81+$J$81</f>
        <v>0</v>
      </c>
      <c r="L81" s="29">
        <v>1</v>
      </c>
      <c r="M81" s="28">
        <f>ROUND($K$81*$L$81,3)</f>
        <v>0</v>
      </c>
      <c r="N81" s="30"/>
      <c r="O81" s="30"/>
      <c r="P81" s="28">
        <f>ROUND($O$81+$N$81,2)</f>
        <v>0</v>
      </c>
      <c r="Q81" s="77">
        <f>ROUND($K$81*$N$81,2)</f>
        <v>0</v>
      </c>
      <c r="R81" s="77">
        <f>ROUND($M$81*$O$81,2)</f>
        <v>0</v>
      </c>
      <c r="S81" s="77">
        <f>ROUND($R$81+$Q$81,2)</f>
        <v>0</v>
      </c>
      <c r="T81" s="41"/>
      <c r="U81" s="30"/>
    </row>
    <row r="82" spans="1:21" s="1" customFormat="1" ht="11.1" customHeight="1" x14ac:dyDescent="0.2">
      <c r="A82" s="30"/>
      <c r="B82" s="30"/>
      <c r="C82" s="30"/>
      <c r="D82" s="41"/>
      <c r="E82" s="41"/>
      <c r="F82" s="41"/>
      <c r="G82" s="41"/>
      <c r="H82" s="30"/>
      <c r="I82" s="30"/>
      <c r="J82" s="30"/>
      <c r="K82" s="28">
        <f>$F$82+$G$82+$H$82+$I$82+$J$82</f>
        <v>0</v>
      </c>
      <c r="L82" s="29">
        <v>1</v>
      </c>
      <c r="M82" s="28">
        <f>ROUND($K$82*$L$82,3)</f>
        <v>0</v>
      </c>
      <c r="N82" s="30"/>
      <c r="O82" s="30"/>
      <c r="P82" s="28">
        <f>ROUND($O$82+$N$82,2)</f>
        <v>0</v>
      </c>
      <c r="Q82" s="77">
        <f>ROUND($K$82*$N$82,2)</f>
        <v>0</v>
      </c>
      <c r="R82" s="77">
        <f>ROUND($M$82*$O$82,2)</f>
        <v>0</v>
      </c>
      <c r="S82" s="77">
        <f>ROUND($R$82+$Q$82,2)</f>
        <v>0</v>
      </c>
      <c r="T82" s="41"/>
      <c r="U82" s="30"/>
    </row>
    <row r="83" spans="1:21" s="1" customFormat="1" ht="11.1" customHeight="1" x14ac:dyDescent="0.2">
      <c r="A83" s="30"/>
      <c r="B83" s="30"/>
      <c r="C83" s="30"/>
      <c r="D83" s="41"/>
      <c r="E83" s="41"/>
      <c r="F83" s="41"/>
      <c r="G83" s="41"/>
      <c r="H83" s="30"/>
      <c r="I83" s="30"/>
      <c r="J83" s="30"/>
      <c r="K83" s="28">
        <f>$F$83+$G$83+$H$83+$I$83+$J$83</f>
        <v>0</v>
      </c>
      <c r="L83" s="29">
        <v>1</v>
      </c>
      <c r="M83" s="28">
        <f>ROUND($K$83*$L$83,3)</f>
        <v>0</v>
      </c>
      <c r="N83" s="30"/>
      <c r="O83" s="30"/>
      <c r="P83" s="28">
        <f>ROUND($O$83+$N$83,2)</f>
        <v>0</v>
      </c>
      <c r="Q83" s="77">
        <f>ROUND($K$83*$N$83,2)</f>
        <v>0</v>
      </c>
      <c r="R83" s="77">
        <f>ROUND($M$83*$O$83,2)</f>
        <v>0</v>
      </c>
      <c r="S83" s="77">
        <f>ROUND($R$83+$Q$83,2)</f>
        <v>0</v>
      </c>
      <c r="T83" s="41"/>
      <c r="U83" s="30"/>
    </row>
    <row r="84" spans="1:21" s="1" customFormat="1" ht="11.1" customHeight="1" x14ac:dyDescent="0.2">
      <c r="A84" s="30"/>
      <c r="B84" s="30"/>
      <c r="C84" s="30"/>
      <c r="D84" s="41"/>
      <c r="E84" s="41"/>
      <c r="F84" s="41"/>
      <c r="G84" s="41"/>
      <c r="H84" s="30"/>
      <c r="I84" s="30"/>
      <c r="J84" s="30"/>
      <c r="K84" s="28">
        <f>$F$84+$G$84+$H$84+$I$84+$J$84</f>
        <v>0</v>
      </c>
      <c r="L84" s="29">
        <v>1</v>
      </c>
      <c r="M84" s="28">
        <f>ROUND($K$84*$L$84,3)</f>
        <v>0</v>
      </c>
      <c r="N84" s="30"/>
      <c r="O84" s="30"/>
      <c r="P84" s="28">
        <f>ROUND($O$84+$N$84,2)</f>
        <v>0</v>
      </c>
      <c r="Q84" s="77">
        <f>ROUND($K$84*$N$84,2)</f>
        <v>0</v>
      </c>
      <c r="R84" s="77">
        <f>ROUND($M$84*$O$84,2)</f>
        <v>0</v>
      </c>
      <c r="S84" s="77">
        <f>ROUND($R$84+$Q$84,2)</f>
        <v>0</v>
      </c>
      <c r="T84" s="41"/>
      <c r="U84" s="30"/>
    </row>
    <row r="85" spans="1:21" s="1" customFormat="1" ht="11.1" customHeight="1" x14ac:dyDescent="0.2">
      <c r="Q85" s="69"/>
      <c r="R85" s="69"/>
      <c r="S85" s="69"/>
    </row>
    <row r="86" spans="1:21" s="1" customFormat="1" ht="11.1" customHeight="1" x14ac:dyDescent="0.2">
      <c r="A86" s="18" t="s">
        <v>115</v>
      </c>
      <c r="Q86" s="69"/>
      <c r="R86" s="69"/>
      <c r="S86" s="69"/>
    </row>
    <row r="87" spans="1:21" s="1" customFormat="1" ht="11.1" customHeight="1" x14ac:dyDescent="0.2">
      <c r="Q87" s="69"/>
      <c r="R87" s="69"/>
      <c r="S87" s="69"/>
    </row>
    <row r="88" spans="1:21" s="1" customFormat="1" ht="11.1" customHeight="1" x14ac:dyDescent="0.2">
      <c r="A88" s="47"/>
      <c r="B88" s="1" t="s">
        <v>116</v>
      </c>
      <c r="Q88" s="69"/>
      <c r="R88" s="69"/>
      <c r="S88" s="69"/>
    </row>
    <row r="89" spans="1:21" s="1" customFormat="1" ht="11.1" customHeight="1" x14ac:dyDescent="0.2">
      <c r="A89" s="1" t="s">
        <v>117</v>
      </c>
      <c r="Q89" s="69"/>
      <c r="R89" s="69"/>
      <c r="S89" s="69"/>
    </row>
  </sheetData>
  <mergeCells count="19"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  <mergeCell ref="Q10:R10"/>
    <mergeCell ref="S10:S11"/>
    <mergeCell ref="T10:T11"/>
    <mergeCell ref="U10:U11"/>
    <mergeCell ref="H10:J10"/>
    <mergeCell ref="K10:K11"/>
    <mergeCell ref="L10:L11"/>
    <mergeCell ref="M10:M11"/>
    <mergeCell ref="N10:P10"/>
  </mergeCells>
  <pageMargins left="0.39370078740157483" right="0.39370078740157483" top="0.39370078740157483" bottom="0.39370078740157483" header="0" footer="0"/>
  <pageSetup paperSize="9" fitToHeight="0"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2025-05-21T03:36:41Z</dcterms:modified>
</cp:coreProperties>
</file>