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фундамент+коробка ТХ17\претенденту\"/>
    </mc:Choice>
  </mc:AlternateContent>
  <xr:revisionPtr revIDLastSave="0" documentId="13_ncr:1_{C2F0FE22-6DC9-4B96-BD31-1B8D10D159C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12" i="1" l="1"/>
  <c r="I112" i="1"/>
  <c r="K112" i="1" s="1"/>
  <c r="P112" i="1" s="1"/>
  <c r="N111" i="1"/>
  <c r="I111" i="1"/>
  <c r="N110" i="1"/>
  <c r="I110" i="1"/>
  <c r="K110" i="1" s="1"/>
  <c r="P110" i="1" s="1"/>
  <c r="N109" i="1"/>
  <c r="I109" i="1"/>
  <c r="N108" i="1"/>
  <c r="I108" i="1"/>
  <c r="K108" i="1" s="1"/>
  <c r="P108" i="1" s="1"/>
  <c r="N107" i="1"/>
  <c r="I107" i="1"/>
  <c r="N106" i="1"/>
  <c r="I106" i="1"/>
  <c r="K106" i="1" s="1"/>
  <c r="P106" i="1" s="1"/>
  <c r="N105" i="1"/>
  <c r="I105" i="1"/>
  <c r="N104" i="1"/>
  <c r="I104" i="1"/>
  <c r="K104" i="1" s="1"/>
  <c r="P104" i="1" s="1"/>
  <c r="N103" i="1"/>
  <c r="I103" i="1"/>
  <c r="N102" i="1"/>
  <c r="I102" i="1"/>
  <c r="K102" i="1" s="1"/>
  <c r="P102" i="1" s="1"/>
  <c r="N101" i="1"/>
  <c r="I101" i="1"/>
  <c r="Q94" i="1"/>
  <c r="O94" i="1"/>
  <c r="N94" i="1"/>
  <c r="K94" i="1"/>
  <c r="P94" i="1" s="1"/>
  <c r="I94" i="1"/>
  <c r="O93" i="1"/>
  <c r="O92" i="1" s="1"/>
  <c r="N93" i="1"/>
  <c r="K93" i="1"/>
  <c r="P93" i="1" s="1"/>
  <c r="I93" i="1"/>
  <c r="K92" i="1"/>
  <c r="N91" i="1"/>
  <c r="I91" i="1"/>
  <c r="K91" i="1" s="1"/>
  <c r="P91" i="1" s="1"/>
  <c r="N90" i="1"/>
  <c r="I90" i="1"/>
  <c r="O88" i="1"/>
  <c r="N88" i="1"/>
  <c r="K88" i="1"/>
  <c r="P88" i="1" s="1"/>
  <c r="I88" i="1"/>
  <c r="K87" i="1"/>
  <c r="Q85" i="1"/>
  <c r="O85" i="1"/>
  <c r="N85" i="1"/>
  <c r="K85" i="1"/>
  <c r="P85" i="1" s="1"/>
  <c r="I85" i="1"/>
  <c r="O84" i="1"/>
  <c r="O83" i="1" s="1"/>
  <c r="N84" i="1"/>
  <c r="K84" i="1"/>
  <c r="P84" i="1" s="1"/>
  <c r="I84" i="1"/>
  <c r="K83" i="1"/>
  <c r="N82" i="1"/>
  <c r="I82" i="1"/>
  <c r="K82" i="1" s="1"/>
  <c r="P82" i="1" s="1"/>
  <c r="N81" i="1"/>
  <c r="I81" i="1"/>
  <c r="N80" i="1"/>
  <c r="I80" i="1"/>
  <c r="K80" i="1" s="1"/>
  <c r="Q78" i="1"/>
  <c r="O78" i="1"/>
  <c r="N78" i="1"/>
  <c r="K78" i="1"/>
  <c r="P78" i="1" s="1"/>
  <c r="I78" i="1"/>
  <c r="O77" i="1"/>
  <c r="N77" i="1"/>
  <c r="K77" i="1"/>
  <c r="P77" i="1" s="1"/>
  <c r="I77" i="1"/>
  <c r="Q76" i="1"/>
  <c r="O76" i="1"/>
  <c r="N76" i="1"/>
  <c r="K76" i="1"/>
  <c r="P76" i="1" s="1"/>
  <c r="I76" i="1"/>
  <c r="O75" i="1"/>
  <c r="N75" i="1"/>
  <c r="K75" i="1"/>
  <c r="P75" i="1" s="1"/>
  <c r="I75" i="1"/>
  <c r="Q74" i="1"/>
  <c r="O74" i="1"/>
  <c r="N74" i="1"/>
  <c r="K74" i="1"/>
  <c r="P74" i="1" s="1"/>
  <c r="I74" i="1"/>
  <c r="O73" i="1"/>
  <c r="N73" i="1"/>
  <c r="K73" i="1"/>
  <c r="P73" i="1" s="1"/>
  <c r="Q73" i="1" s="1"/>
  <c r="I73" i="1"/>
  <c r="O72" i="1"/>
  <c r="N72" i="1"/>
  <c r="K72" i="1"/>
  <c r="P72" i="1" s="1"/>
  <c r="Q72" i="1" s="1"/>
  <c r="I72" i="1"/>
  <c r="O71" i="1"/>
  <c r="N71" i="1"/>
  <c r="K71" i="1"/>
  <c r="P71" i="1" s="1"/>
  <c r="I71" i="1"/>
  <c r="K70" i="1"/>
  <c r="O66" i="1"/>
  <c r="N66" i="1"/>
  <c r="K66" i="1"/>
  <c r="P66" i="1" s="1"/>
  <c r="Q66" i="1" s="1"/>
  <c r="I66" i="1"/>
  <c r="O65" i="1"/>
  <c r="N65" i="1"/>
  <c r="K65" i="1"/>
  <c r="I65" i="1"/>
  <c r="O64" i="1"/>
  <c r="N63" i="1"/>
  <c r="I63" i="1"/>
  <c r="N62" i="1"/>
  <c r="I62" i="1"/>
  <c r="N59" i="1"/>
  <c r="I59" i="1"/>
  <c r="N58" i="1"/>
  <c r="I58" i="1"/>
  <c r="O56" i="1"/>
  <c r="Q56" i="1" s="1"/>
  <c r="N56" i="1"/>
  <c r="K56" i="1"/>
  <c r="P56" i="1" s="1"/>
  <c r="I56" i="1"/>
  <c r="O55" i="1"/>
  <c r="O54" i="1" s="1"/>
  <c r="N55" i="1"/>
  <c r="K55" i="1"/>
  <c r="P55" i="1" s="1"/>
  <c r="P54" i="1" s="1"/>
  <c r="I55" i="1"/>
  <c r="K54" i="1"/>
  <c r="N53" i="1"/>
  <c r="I53" i="1"/>
  <c r="O47" i="1"/>
  <c r="Q47" i="1" s="1"/>
  <c r="N47" i="1"/>
  <c r="K47" i="1"/>
  <c r="P47" i="1" s="1"/>
  <c r="I47" i="1"/>
  <c r="O46" i="1"/>
  <c r="O44" i="1" s="1"/>
  <c r="N46" i="1"/>
  <c r="K46" i="1"/>
  <c r="P46" i="1" s="1"/>
  <c r="Q46" i="1" s="1"/>
  <c r="I46" i="1"/>
  <c r="Q45" i="1"/>
  <c r="O45" i="1"/>
  <c r="N45" i="1"/>
  <c r="K45" i="1"/>
  <c r="P45" i="1" s="1"/>
  <c r="P44" i="1" s="1"/>
  <c r="I45" i="1"/>
  <c r="K44" i="1"/>
  <c r="P43" i="1"/>
  <c r="O42" i="1"/>
  <c r="N42" i="1"/>
  <c r="K42" i="1"/>
  <c r="P42" i="1" s="1"/>
  <c r="Q42" i="1" s="1"/>
  <c r="I42" i="1"/>
  <c r="O41" i="1"/>
  <c r="Q41" i="1" s="1"/>
  <c r="N41" i="1"/>
  <c r="K41" i="1"/>
  <c r="P41" i="1" s="1"/>
  <c r="I41" i="1"/>
  <c r="O40" i="1"/>
  <c r="O39" i="1" s="1"/>
  <c r="N40" i="1"/>
  <c r="K40" i="1"/>
  <c r="P40" i="1" s="1"/>
  <c r="I40" i="1"/>
  <c r="K39" i="1"/>
  <c r="N38" i="1"/>
  <c r="I38" i="1"/>
  <c r="N37" i="1"/>
  <c r="I37" i="1"/>
  <c r="O35" i="1"/>
  <c r="N35" i="1"/>
  <c r="K35" i="1"/>
  <c r="P35" i="1" s="1"/>
  <c r="Q35" i="1" s="1"/>
  <c r="I35" i="1"/>
  <c r="O34" i="1"/>
  <c r="N34" i="1"/>
  <c r="K34" i="1"/>
  <c r="P34" i="1" s="1"/>
  <c r="Q34" i="1" s="1"/>
  <c r="I34" i="1"/>
  <c r="O33" i="1"/>
  <c r="N33" i="1"/>
  <c r="K33" i="1"/>
  <c r="P33" i="1" s="1"/>
  <c r="Q33" i="1" s="1"/>
  <c r="I33" i="1"/>
  <c r="O32" i="1"/>
  <c r="Q32" i="1" s="1"/>
  <c r="N32" i="1"/>
  <c r="K32" i="1"/>
  <c r="P32" i="1" s="1"/>
  <c r="I32" i="1"/>
  <c r="O31" i="1"/>
  <c r="O30" i="1" s="1"/>
  <c r="N31" i="1"/>
  <c r="K31" i="1"/>
  <c r="P31" i="1" s="1"/>
  <c r="I31" i="1"/>
  <c r="K30" i="1"/>
  <c r="N29" i="1"/>
  <c r="I29" i="1"/>
  <c r="N28" i="1"/>
  <c r="I28" i="1"/>
  <c r="O26" i="1"/>
  <c r="N26" i="1"/>
  <c r="K26" i="1"/>
  <c r="P26" i="1" s="1"/>
  <c r="Q26" i="1" s="1"/>
  <c r="I26" i="1"/>
  <c r="Q25" i="1"/>
  <c r="O25" i="1"/>
  <c r="N25" i="1"/>
  <c r="K25" i="1"/>
  <c r="P25" i="1" s="1"/>
  <c r="I25" i="1"/>
  <c r="O24" i="1"/>
  <c r="O23" i="1" s="1"/>
  <c r="N24" i="1"/>
  <c r="K24" i="1"/>
  <c r="P24" i="1" s="1"/>
  <c r="P23" i="1" s="1"/>
  <c r="I24" i="1"/>
  <c r="O21" i="1"/>
  <c r="N21" i="1"/>
  <c r="K21" i="1"/>
  <c r="P21" i="1" s="1"/>
  <c r="Q21" i="1" s="1"/>
  <c r="I21" i="1"/>
  <c r="O20" i="1"/>
  <c r="O19" i="1" s="1"/>
  <c r="N20" i="1"/>
  <c r="I20" i="1"/>
  <c r="K20" i="1" s="1"/>
  <c r="N18" i="1"/>
  <c r="I18" i="1"/>
  <c r="K18" i="1" s="1"/>
  <c r="Q31" i="1" l="1"/>
  <c r="P18" i="1"/>
  <c r="K17" i="1"/>
  <c r="Q30" i="1"/>
  <c r="N30" i="1" s="1"/>
  <c r="P20" i="1"/>
  <c r="K19" i="1"/>
  <c r="K23" i="1"/>
  <c r="O105" i="1"/>
  <c r="K105" i="1"/>
  <c r="P105" i="1" s="1"/>
  <c r="O18" i="1"/>
  <c r="Q40" i="1"/>
  <c r="Q39" i="1" s="1"/>
  <c r="N39" i="1" s="1"/>
  <c r="Q55" i="1"/>
  <c r="Q54" i="1" s="1"/>
  <c r="N54" i="1" s="1"/>
  <c r="K58" i="1"/>
  <c r="O58" i="1"/>
  <c r="Q82" i="1"/>
  <c r="P87" i="1"/>
  <c r="Q88" i="1"/>
  <c r="O90" i="1"/>
  <c r="O89" i="1" s="1"/>
  <c r="K90" i="1"/>
  <c r="P92" i="1"/>
  <c r="Q93" i="1"/>
  <c r="Q92" i="1" s="1"/>
  <c r="N92" i="1" s="1"/>
  <c r="Q102" i="1"/>
  <c r="O107" i="1"/>
  <c r="K107" i="1"/>
  <c r="P107" i="1" s="1"/>
  <c r="O37" i="1"/>
  <c r="O36" i="1" s="1"/>
  <c r="K37" i="1"/>
  <c r="O59" i="1"/>
  <c r="K59" i="1"/>
  <c r="P59" i="1" s="1"/>
  <c r="Q59" i="1" s="1"/>
  <c r="P70" i="1"/>
  <c r="Q71" i="1"/>
  <c r="Q108" i="1"/>
  <c r="P30" i="1"/>
  <c r="P39" i="1"/>
  <c r="O63" i="1"/>
  <c r="K63" i="1"/>
  <c r="P63" i="1" s="1"/>
  <c r="O70" i="1"/>
  <c r="Q75" i="1"/>
  <c r="O81" i="1"/>
  <c r="K81" i="1"/>
  <c r="P81" i="1" s="1"/>
  <c r="Q81" i="1" s="1"/>
  <c r="P83" i="1"/>
  <c r="Q84" i="1"/>
  <c r="Q83" i="1" s="1"/>
  <c r="N83" i="1" s="1"/>
  <c r="O101" i="1"/>
  <c r="K101" i="1"/>
  <c r="P101" i="1" s="1"/>
  <c r="O109" i="1"/>
  <c r="K109" i="1"/>
  <c r="P109" i="1" s="1"/>
  <c r="Q109" i="1" s="1"/>
  <c r="O28" i="1"/>
  <c r="O22" i="1" s="1"/>
  <c r="K28" i="1"/>
  <c r="Q43" i="1"/>
  <c r="P80" i="1"/>
  <c r="P69" i="1" s="1"/>
  <c r="K79" i="1"/>
  <c r="Q24" i="1"/>
  <c r="K29" i="1"/>
  <c r="P29" i="1" s="1"/>
  <c r="O29" i="1"/>
  <c r="K38" i="1"/>
  <c r="P38" i="1" s="1"/>
  <c r="Q38" i="1" s="1"/>
  <c r="O38" i="1"/>
  <c r="Q44" i="1"/>
  <c r="N44" i="1" s="1"/>
  <c r="O43" i="1"/>
  <c r="K53" i="1"/>
  <c r="O53" i="1"/>
  <c r="K62" i="1"/>
  <c r="O62" i="1"/>
  <c r="P65" i="1"/>
  <c r="K64" i="1"/>
  <c r="Q77" i="1"/>
  <c r="O87" i="1"/>
  <c r="O103" i="1"/>
  <c r="K103" i="1"/>
  <c r="P103" i="1" s="1"/>
  <c r="Q103" i="1" s="1"/>
  <c r="O111" i="1"/>
  <c r="K111" i="1"/>
  <c r="P111" i="1" s="1"/>
  <c r="Q111" i="1" s="1"/>
  <c r="O80" i="1"/>
  <c r="O79" i="1" s="1"/>
  <c r="O82" i="1"/>
  <c r="O91" i="1"/>
  <c r="Q91" i="1" s="1"/>
  <c r="O102" i="1"/>
  <c r="O104" i="1"/>
  <c r="Q104" i="1" s="1"/>
  <c r="O106" i="1"/>
  <c r="Q106" i="1" s="1"/>
  <c r="O108" i="1"/>
  <c r="O110" i="1"/>
  <c r="Q110" i="1" s="1"/>
  <c r="O112" i="1"/>
  <c r="Q112" i="1" s="1"/>
  <c r="O61" i="1" l="1"/>
  <c r="O60" i="1"/>
  <c r="P100" i="1"/>
  <c r="Q101" i="1"/>
  <c r="K61" i="1"/>
  <c r="P62" i="1"/>
  <c r="Q29" i="1"/>
  <c r="O100" i="1"/>
  <c r="O57" i="1"/>
  <c r="P19" i="1"/>
  <c r="Q20" i="1"/>
  <c r="Q19" i="1" s="1"/>
  <c r="N19" i="1" s="1"/>
  <c r="O86" i="1"/>
  <c r="O52" i="1"/>
  <c r="O50" i="1"/>
  <c r="O48" i="1"/>
  <c r="O51" i="1"/>
  <c r="O49" i="1"/>
  <c r="Q23" i="1"/>
  <c r="N23" i="1" s="1"/>
  <c r="K27" i="1"/>
  <c r="P28" i="1"/>
  <c r="O67" i="1"/>
  <c r="Q69" i="1"/>
  <c r="Q70" i="1"/>
  <c r="N70" i="1" s="1"/>
  <c r="Q107" i="1"/>
  <c r="Q87" i="1"/>
  <c r="N87" i="1" s="1"/>
  <c r="K57" i="1"/>
  <c r="P58" i="1"/>
  <c r="O17" i="1"/>
  <c r="O15" i="1"/>
  <c r="O16" i="1"/>
  <c r="O13" i="1"/>
  <c r="Q98" i="1" s="1"/>
  <c r="O14" i="1"/>
  <c r="Q80" i="1"/>
  <c r="Q79" i="1" s="1"/>
  <c r="N79" i="1" s="1"/>
  <c r="P79" i="1"/>
  <c r="O68" i="1"/>
  <c r="P64" i="1"/>
  <c r="Q65" i="1"/>
  <c r="Q64" i="1" s="1"/>
  <c r="N64" i="1" s="1"/>
  <c r="K52" i="1"/>
  <c r="P53" i="1"/>
  <c r="O27" i="1"/>
  <c r="O69" i="1"/>
  <c r="Q63" i="1"/>
  <c r="K36" i="1"/>
  <c r="P37" i="1"/>
  <c r="P15" i="1" s="1"/>
  <c r="K89" i="1"/>
  <c r="P90" i="1"/>
  <c r="Q105" i="1"/>
  <c r="Q18" i="1"/>
  <c r="P16" i="1"/>
  <c r="P13" i="1"/>
  <c r="Q97" i="1" s="1"/>
  <c r="P17" i="1"/>
  <c r="P89" i="1" l="1"/>
  <c r="Q90" i="1"/>
  <c r="P86" i="1"/>
  <c r="Q58" i="1"/>
  <c r="Q57" i="1" s="1"/>
  <c r="N57" i="1" s="1"/>
  <c r="P57" i="1"/>
  <c r="Q100" i="1"/>
  <c r="Q68" i="1"/>
  <c r="Q62" i="1"/>
  <c r="P60" i="1"/>
  <c r="P61" i="1"/>
  <c r="Q37" i="1"/>
  <c r="Q36" i="1" s="1"/>
  <c r="N36" i="1" s="1"/>
  <c r="P36" i="1"/>
  <c r="Q28" i="1"/>
  <c r="P27" i="1"/>
  <c r="P22" i="1"/>
  <c r="P68" i="1"/>
  <c r="Q53" i="1"/>
  <c r="P51" i="1"/>
  <c r="P49" i="1"/>
  <c r="P48" i="1"/>
  <c r="P52" i="1"/>
  <c r="P50" i="1"/>
  <c r="Q14" i="1"/>
  <c r="Q16" i="1"/>
  <c r="Q17" i="1"/>
  <c r="N17" i="1" s="1"/>
  <c r="Q15" i="1"/>
  <c r="P14" i="1"/>
  <c r="Q67" i="1"/>
  <c r="P67" i="1"/>
  <c r="Q89" i="1" l="1"/>
  <c r="N89" i="1" s="1"/>
  <c r="Q86" i="1"/>
  <c r="Q61" i="1"/>
  <c r="N61" i="1" s="1"/>
  <c r="Q60" i="1"/>
  <c r="Q13" i="1"/>
  <c r="Q95" i="1" s="1"/>
  <c r="Q99" i="1" s="1"/>
  <c r="Q48" i="1"/>
  <c r="Q52" i="1"/>
  <c r="N52" i="1" s="1"/>
  <c r="Q50" i="1"/>
  <c r="Q51" i="1"/>
  <c r="Q49" i="1"/>
  <c r="Q27" i="1"/>
  <c r="N27" i="1" s="1"/>
  <c r="Q22" i="1"/>
</calcChain>
</file>

<file path=xl/sharedStrings.xml><?xml version="1.0" encoding="utf-8"?>
<sst xmlns="http://schemas.openxmlformats.org/spreadsheetml/2006/main" count="240" uniqueCount="128">
  <si>
    <t>Приложение</t>
  </si>
  <si>
    <t>К договору</t>
  </si>
  <si>
    <t>Расшифровка стоимости работ</t>
  </si>
  <si>
    <t>ТХ 13 - ТХ15 ЖК "Ритмы"</t>
  </si>
  <si>
    <t>Устройство фундамента ТХ17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</si>
  <si>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</si>
  <si>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</si>
  <si>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</si>
  <si>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</si>
  <si>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</si>
  <si>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</si>
  <si>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</si>
  <si>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</si>
  <si>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</si>
  <si>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</si>
  <si>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</si>
  <si>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</si>
  <si>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</si>
  <si>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</si>
  <si>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</si>
  <si>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</si>
  <si>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ТХ 17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</si>
  <si>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</si>
  <si>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</si>
  <si>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</si>
  <si>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</si>
  <si>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</si>
  <si>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</si>
  <si>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</si>
  <si>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</si>
  <si>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</si>
  <si>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</si>
  <si>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</si>
  <si>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</si>
  <si>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</si>
  <si>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</si>
  <si>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</si>
  <si>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</si>
  <si>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</si>
  <si>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</si>
  <si>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</si>
  <si>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</si>
  <si>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</si>
  <si>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</si>
  <si>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</si>
  <si>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Нулевой цикл, ниже отм. 0,000</t>
  </si>
  <si>
    <t>Устройство фундамента</t>
  </si>
  <si>
    <t>Устройство котлована</t>
  </si>
  <si>
    <t>Ручная доработка грунта</t>
  </si>
  <si>
    <t>м3</t>
  </si>
  <si>
    <t>Закрывается исполнительной геодезической съемкой.</t>
  </si>
  <si>
    <t>Обратная засыпка песком</t>
  </si>
  <si>
    <t>С послойным уплотнением. Закрывается исполнительной геодезической съемкой.</t>
  </si>
  <si>
    <t>Песок</t>
  </si>
  <si>
    <t>СО: Закрывается исполнительной геодезической съемкой.</t>
  </si>
  <si>
    <t>Устройство монолитных железобетонных конструкций</t>
  </si>
  <si>
    <t>Устройство подстилающих слоев щебеночных</t>
  </si>
  <si>
    <t>Щебень гранитный фр. 20-40 мм</t>
  </si>
  <si>
    <t>тн</t>
  </si>
  <si>
    <t>Щебень гранитный фр. 5-20 мм</t>
  </si>
  <si>
    <t>Устройство гидроизоляции из профилированной мембраны</t>
  </si>
  <si>
    <t>м2</t>
  </si>
  <si>
    <t>Мембрана профилированная Planter Standart</t>
  </si>
  <si>
    <t>Технониколь</t>
  </si>
  <si>
    <t>Устройство монолитных железобетонных конструкций фундаментных плит</t>
  </si>
  <si>
    <t>В стоимость ФОТ входят все расходные материалы (фиксаторы и пр.), вязальная проволока</t>
  </si>
  <si>
    <t>Арматура Ø8 А500</t>
  </si>
  <si>
    <t>Арматура Ø12 А500</t>
  </si>
  <si>
    <t>Бетон В25 F150 W6</t>
  </si>
  <si>
    <t>Арматура Ø16 А500</t>
  </si>
  <si>
    <t>Укладка экструдированного пенополистирола</t>
  </si>
  <si>
    <t>В стоимость ФОТ входят все крепежные элементы. По информации от РП принято решение удалить утепление фундаментов под центральной частью, оставить только по периметру на 1,5 метра.</t>
  </si>
  <si>
    <t>Экструзионный пенополистирол плотность 25-35 кг/м³ толщина 100 мм</t>
  </si>
  <si>
    <t>Утепление торцов фундаментной плиты</t>
  </si>
  <si>
    <t>В стоимость ФОТ входят все крепежные элементы</t>
  </si>
  <si>
    <t>Мастика приклеивающая №27</t>
  </si>
  <si>
    <t>кг</t>
  </si>
  <si>
    <t>СО: или аналог</t>
  </si>
  <si>
    <t>Гидроизоляция фундаментов</t>
  </si>
  <si>
    <t>Устройство обмазочной гидроизоляции фундаментных плит</t>
  </si>
  <si>
    <t>В 1 слой</t>
  </si>
  <si>
    <t>Мастика гидроизоляционная №24</t>
  </si>
  <si>
    <t>Праймер битумный №01</t>
  </si>
  <si>
    <t>Внутриплощадочные инженерные сети (подводящие)</t>
  </si>
  <si>
    <t>Внутриплощадочные сети водоснабжения</t>
  </si>
  <si>
    <t>Вводы в здание водоснабжения</t>
  </si>
  <si>
    <t>Земляные работы по устройству вводов в здание водоснабжения</t>
  </si>
  <si>
    <t>Разработка траншеи</t>
  </si>
  <si>
    <t>Устройство песчаной подготовки под трубы</t>
  </si>
  <si>
    <t>Устройство обратной засыпки песком</t>
  </si>
  <si>
    <t>Хозяйственно-питьевой водопровод В1</t>
  </si>
  <si>
    <t>Укладка трубы</t>
  </si>
  <si>
    <t>м.п.</t>
  </si>
  <si>
    <t>Труба полиэтиленовая ПЭ 100 SDR 17 Ø32х2,4</t>
  </si>
  <si>
    <t>Теплоизоляция ввода водопровода В1</t>
  </si>
  <si>
    <t>Устройство скорлупы по согласованию с РП</t>
  </si>
  <si>
    <t>Теплоизоляция вспененный полиэтилен трубка Ø35/9</t>
  </si>
  <si>
    <t>Energoflex</t>
  </si>
  <si>
    <t>Внутриплощадочные сети канализации</t>
  </si>
  <si>
    <t>Выпуски канализации</t>
  </si>
  <si>
    <t>Бытовая канализация К1</t>
  </si>
  <si>
    <t>Укладка труб</t>
  </si>
  <si>
    <t>Тройник НПВХ 90° Ø110х110</t>
  </si>
  <si>
    <t>шт</t>
  </si>
  <si>
    <t>СО: для наружной канализации</t>
  </si>
  <si>
    <t>Отвод НПВХ 45° Ø110</t>
  </si>
  <si>
    <t>Заглушка канализационная НПВХ Ø110 мм</t>
  </si>
  <si>
    <t>Тройник НПВХ Ø110 45°</t>
  </si>
  <si>
    <t>Переход редукционный канализационный Ø160х110</t>
  </si>
  <si>
    <t>Труба канализационная с раструбом Ø160</t>
  </si>
  <si>
    <t>СО: труба канализационная наружная с раструбом</t>
  </si>
  <si>
    <t>Труба канализационная с раструбом Ø110</t>
  </si>
  <si>
    <t>Теплоизоляция выпуска канализации К1</t>
  </si>
  <si>
    <t>Теплоизоляция вспененный полиэтилен трубка Ø160/13</t>
  </si>
  <si>
    <t>Теплоизоляция вспененный полиэтилен трубка Ø114/13</t>
  </si>
  <si>
    <t>Устройство закладной под трубы</t>
  </si>
  <si>
    <t>Труба ПНД техническая Ø63х3,8</t>
  </si>
  <si>
    <t>Земляные работы по устройству выпусков канализации</t>
  </si>
  <si>
    <t>Устройство песчаной подготовки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</si>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</sst>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"/>
  </numFmts>
  <fonts count="9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3" fontId="4" fillId="5" borderId="5" xfId="1" applyFont="1" applyFill="1" applyBorder="1" applyAlignment="1">
      <alignment horizontal="right"/>
    </xf>
    <xf numFmtId="43" fontId="1" fillId="0" borderId="5" xfId="1" applyFont="1" applyBorder="1" applyAlignment="1">
      <alignment horizontal="right"/>
    </xf>
    <xf numFmtId="43" fontId="7" fillId="0" borderId="5" xfId="1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117"/>
  <sheetViews>
    <sheetView tabSelected="1" topLeftCell="A4" workbookViewId="0">
      <selection activeCell="M20" sqref="M20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55" t="s">
        <v>2</v>
      </c>
      <c r="B6" s="55"/>
      <c r="C6" s="55"/>
      <c r="D6" s="55"/>
      <c r="E6" s="55"/>
      <c r="F6" s="55"/>
      <c r="G6" s="55"/>
    </row>
    <row r="7" spans="1:19" s="2" customFormat="1" ht="12.95" customHeight="1" x14ac:dyDescent="0.2">
      <c r="A7" s="56" t="s">
        <v>3</v>
      </c>
      <c r="B7" s="56"/>
      <c r="C7" s="56"/>
      <c r="D7" s="56"/>
      <c r="E7" s="56"/>
      <c r="F7" s="56"/>
      <c r="G7" s="56"/>
    </row>
    <row r="8" spans="1:19" s="2" customFormat="1" ht="12.95" customHeight="1" x14ac:dyDescent="0.2">
      <c r="A8" s="56" t="s">
        <v>4</v>
      </c>
      <c r="B8" s="56"/>
      <c r="C8" s="56"/>
      <c r="D8" s="56"/>
      <c r="E8" s="56"/>
      <c r="F8" s="56"/>
      <c r="G8" s="56"/>
    </row>
    <row r="9" spans="1:19" s="1" customFormat="1" ht="11.1" customHeight="1" x14ac:dyDescent="0.2"/>
    <row r="10" spans="1:19" s="4" customFormat="1" ht="30" customHeight="1" x14ac:dyDescent="0.2">
      <c r="A10" s="57" t="s">
        <v>5</v>
      </c>
      <c r="B10" s="52" t="s">
        <v>6</v>
      </c>
      <c r="C10" s="57" t="s">
        <v>7</v>
      </c>
      <c r="D10" s="59" t="s">
        <v>8</v>
      </c>
      <c r="E10" s="59" t="s">
        <v>9</v>
      </c>
      <c r="F10" s="59" t="s">
        <v>10</v>
      </c>
      <c r="G10" s="57" t="s">
        <v>11</v>
      </c>
      <c r="H10" s="5" t="s">
        <v>12</v>
      </c>
      <c r="I10" s="52" t="s">
        <v>13</v>
      </c>
      <c r="J10" s="52" t="s">
        <v>14</v>
      </c>
      <c r="K10" s="52" t="s">
        <v>15</v>
      </c>
      <c r="L10" s="54" t="s">
        <v>16</v>
      </c>
      <c r="M10" s="54"/>
      <c r="N10" s="54"/>
      <c r="O10" s="54" t="s">
        <v>17</v>
      </c>
      <c r="P10" s="54"/>
      <c r="Q10" s="52" t="s">
        <v>18</v>
      </c>
      <c r="R10" s="52" t="s">
        <v>19</v>
      </c>
      <c r="S10" s="52" t="s">
        <v>20</v>
      </c>
    </row>
    <row r="11" spans="1:19" s="4" customFormat="1" ht="36.950000000000003" customHeight="1" x14ac:dyDescent="0.2">
      <c r="A11" s="58"/>
      <c r="B11" s="53"/>
      <c r="C11" s="58"/>
      <c r="D11" s="60"/>
      <c r="E11" s="60"/>
      <c r="F11" s="60"/>
      <c r="G11" s="58"/>
      <c r="H11" s="5" t="s">
        <v>21</v>
      </c>
      <c r="I11" s="53"/>
      <c r="J11" s="53"/>
      <c r="K11" s="53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3"/>
      <c r="R11" s="53"/>
      <c r="S11" s="53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$18+$O$20+$O$21+$O$24+$O$25+$O$26+$O$28+$O$29+$O$31+$O$32+$O$33+$O$34+$O$35+$O$37+$O$38+$O$40+$O$41+$O$42+$O$45+$O$46+$O$47+$O$53+$O$55+$O$56+$O$58+$O$59+$O$62+$O$63+$O$65+$O$66+$O$71+$O$72+$O$73+$O$74+$O$75+$O$76+$O$77+$O$78+$O$80+$O$81+$O$82+$O$84+$O$85+$O$88+$O$90+$O$91+$O$93+$O$94,2)</f>
        <v>1531459.2</v>
      </c>
      <c r="P13" s="10">
        <f>ROUND($P$18+$P$20+$P$21+$P$24+$P$25+$P$26+$P$28+$P$29+$P$31+$P$32+$P$33+$P$34+$P$35+$P$37+$P$38+$P$40+$P$41+$P$42+$P$45+$P$46+$P$47+$P$53+$P$55+$P$56+$P$58+$P$59+$P$62+$P$63+$P$65+$P$66+$P$71+$P$72+$P$73+$P$74+$P$75+$P$76+$P$77+$P$78+$P$80+$P$81+$P$82+$P$84+$P$85+$P$88+$P$90+$P$91+$P$93+$P$94,2)</f>
        <v>2222972.11</v>
      </c>
      <c r="Q13" s="10">
        <f>ROUND($Q$18+$Q$20+$Q$21+$Q$24+$Q$25+$Q$26+$Q$28+$Q$29+$Q$31+$Q$32+$Q$33+$Q$34+$Q$35+$Q$37+$Q$38+$Q$40+$Q$41+$Q$42+$Q$45+$Q$46+$Q$47+$Q$53+$Q$55+$Q$56+$Q$58+$Q$59+$Q$62+$Q$63+$Q$65+$Q$66+$Q$71+$Q$72+$Q$73+$Q$74+$Q$75+$Q$76+$Q$77+$Q$78+$Q$80+$Q$81+$Q$82+$Q$84+$Q$85+$Q$88+$Q$90+$Q$91+$Q$93+$Q$94,2)</f>
        <v>3754431.31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ROUND($O$18+$O$20+$O$21+$O$24+$O$25+$O$26+$O$28+$O$29+$O$31+$O$32+$O$33+$O$34+$O$35+$O$37+$O$38+$O$40+$O$41+$O$42+$O$45+$O$46+$O$47,2)</f>
        <v>1191453.8</v>
      </c>
      <c r="P14" s="10">
        <f>ROUND($P$18+$P$20+$P$21+$P$24+$P$25+$P$26+$P$28+$P$29+$P$31+$P$32+$P$33+$P$34+$P$35+$P$37+$P$38+$P$40+$P$41+$P$42+$P$45+$P$46+$P$47,2)</f>
        <v>2117206.63</v>
      </c>
      <c r="Q14" s="10">
        <f>ROUND($Q$18+$Q$20+$Q$21+$Q$24+$Q$25+$Q$26+$Q$28+$Q$29+$Q$31+$Q$32+$Q$33+$Q$34+$Q$35+$Q$37+$Q$38+$Q$40+$Q$41+$Q$42+$Q$45+$Q$46+$Q$47,2)</f>
        <v>3308660.43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ROUND($O$18+$O$20+$O$21+$O$24+$O$25+$O$26+$O$28+$O$29+$O$31+$O$32+$O$33+$O$34+$O$35+$O$37+$O$38+$O$40+$O$41+$O$42+$O$45+$O$46+$O$47,2)</f>
        <v>1191453.8</v>
      </c>
      <c r="P15" s="10">
        <f>ROUND($P$18+$P$20+$P$21+$P$24+$P$25+$P$26+$P$28+$P$29+$P$31+$P$32+$P$33+$P$34+$P$35+$P$37+$P$38+$P$40+$P$41+$P$42+$P$45+$P$46+$P$47,2)</f>
        <v>2117206.63</v>
      </c>
      <c r="Q15" s="10">
        <f>ROUND($Q$18+$Q$20+$Q$21+$Q$24+$Q$25+$Q$26+$Q$28+$Q$29+$Q$31+$Q$32+$Q$33+$Q$34+$Q$35+$Q$37+$Q$38+$Q$40+$Q$41+$Q$42+$Q$45+$Q$46+$Q$47,2)</f>
        <v>3308660.43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ROUND($O$18+$O$20+$O$21,2)</f>
        <v>67701.7</v>
      </c>
      <c r="P16" s="10">
        <f>ROUND($P$18+$P$20+$P$21,2)</f>
        <v>91093.2</v>
      </c>
      <c r="Q16" s="10">
        <f>ROUND($Q$18+$Q$20+$Q$21,2)</f>
        <v>158794.9</v>
      </c>
      <c r="R16" s="10"/>
      <c r="S16" s="10"/>
    </row>
    <row r="17" spans="1:19" s="11" customFormat="1" ht="21.95" customHeight="1" outlineLevel="5" x14ac:dyDescent="0.15">
      <c r="A17" s="12">
        <v>1</v>
      </c>
      <c r="B17" s="13" t="s">
        <v>48</v>
      </c>
      <c r="C17" s="14" t="s">
        <v>49</v>
      </c>
      <c r="D17" s="14"/>
      <c r="E17" s="14"/>
      <c r="F17" s="14"/>
      <c r="G17" s="14"/>
      <c r="H17" s="15">
        <v>23.85</v>
      </c>
      <c r="I17" s="15">
        <v>23.85</v>
      </c>
      <c r="J17" s="16"/>
      <c r="K17" s="16">
        <f>$K$18</f>
        <v>23.85</v>
      </c>
      <c r="L17" s="16"/>
      <c r="M17" s="16"/>
      <c r="N17" s="16">
        <f>ROUND($Q$17/$K$17,2)</f>
        <v>900</v>
      </c>
      <c r="O17" s="16">
        <f>ROUND($O$18,2)</f>
        <v>21465</v>
      </c>
      <c r="P17" s="16">
        <f>ROUND($P$18,2)</f>
        <v>0</v>
      </c>
      <c r="Q17" s="16">
        <f>ROUND($Q$18,2)</f>
        <v>21465</v>
      </c>
      <c r="R17" s="17" t="s">
        <v>50</v>
      </c>
      <c r="S17" s="72"/>
    </row>
    <row r="18" spans="1:19" s="18" customFormat="1" ht="11.1" customHeight="1" outlineLevel="6" x14ac:dyDescent="0.2">
      <c r="A18" s="19"/>
      <c r="B18" s="20" t="s">
        <v>22</v>
      </c>
      <c r="C18" s="21" t="s">
        <v>49</v>
      </c>
      <c r="D18" s="21"/>
      <c r="E18" s="21"/>
      <c r="F18" s="21"/>
      <c r="G18" s="21"/>
      <c r="H18" s="22">
        <v>23.85</v>
      </c>
      <c r="I18" s="22">
        <f>$H$18</f>
        <v>23.85</v>
      </c>
      <c r="J18" s="22">
        <v>1</v>
      </c>
      <c r="K18" s="23">
        <f>ROUND($I$18*$J$18,3)</f>
        <v>23.85</v>
      </c>
      <c r="L18" s="61">
        <v>900</v>
      </c>
      <c r="M18" s="62"/>
      <c r="N18" s="46">
        <f>ROUND($M$18+$L$18,2)</f>
        <v>900</v>
      </c>
      <c r="O18" s="23">
        <f>ROUND($I$18*$L$18,2)</f>
        <v>21465</v>
      </c>
      <c r="P18" s="23">
        <f>ROUND($K$18*$M$18,2)</f>
        <v>0</v>
      </c>
      <c r="Q18" s="23">
        <f>ROUND($P$18+$O$18,2)</f>
        <v>21465</v>
      </c>
      <c r="R18" s="23"/>
      <c r="S18" s="73"/>
    </row>
    <row r="19" spans="1:19" s="11" customFormat="1" ht="32.1" customHeight="1" outlineLevel="5" x14ac:dyDescent="0.15">
      <c r="A19" s="12">
        <v>2</v>
      </c>
      <c r="B19" s="13" t="s">
        <v>51</v>
      </c>
      <c r="C19" s="14" t="s">
        <v>49</v>
      </c>
      <c r="D19" s="14"/>
      <c r="E19" s="14"/>
      <c r="F19" s="14"/>
      <c r="G19" s="14"/>
      <c r="H19" s="15">
        <v>138.02000000000001</v>
      </c>
      <c r="I19" s="15">
        <v>138.02000000000001</v>
      </c>
      <c r="J19" s="16"/>
      <c r="K19" s="16">
        <f>$K$20</f>
        <v>138.02000000000001</v>
      </c>
      <c r="L19" s="63"/>
      <c r="M19" s="63"/>
      <c r="N19" s="16">
        <f>ROUND($Q$19/$K$19,2)</f>
        <v>995</v>
      </c>
      <c r="O19" s="16">
        <f>ROUND($O$20+$O$21,2)</f>
        <v>46236.7</v>
      </c>
      <c r="P19" s="16">
        <f>ROUND($P$20+$P$21,2)</f>
        <v>91093.2</v>
      </c>
      <c r="Q19" s="16">
        <f>ROUND($Q$20+$Q$21,2)</f>
        <v>137329.9</v>
      </c>
      <c r="R19" s="17" t="s">
        <v>52</v>
      </c>
      <c r="S19" s="72"/>
    </row>
    <row r="20" spans="1:19" s="18" customFormat="1" ht="11.1" customHeight="1" outlineLevel="6" x14ac:dyDescent="0.2">
      <c r="A20" s="19"/>
      <c r="B20" s="20" t="s">
        <v>22</v>
      </c>
      <c r="C20" s="21" t="s">
        <v>49</v>
      </c>
      <c r="D20" s="21"/>
      <c r="E20" s="21"/>
      <c r="F20" s="21"/>
      <c r="G20" s="21"/>
      <c r="H20" s="22">
        <v>138.02000000000001</v>
      </c>
      <c r="I20" s="22">
        <f>$H$20</f>
        <v>138.02000000000001</v>
      </c>
      <c r="J20" s="22">
        <v>1</v>
      </c>
      <c r="K20" s="23">
        <f>ROUND($I$20*$J$20,3)</f>
        <v>138.02000000000001</v>
      </c>
      <c r="L20" s="61">
        <v>335</v>
      </c>
      <c r="M20" s="62"/>
      <c r="N20" s="46">
        <f>ROUND($M$20+$L$20,2)</f>
        <v>335</v>
      </c>
      <c r="O20" s="23">
        <f>ROUND($I$20*$L$20,2)</f>
        <v>46236.7</v>
      </c>
      <c r="P20" s="23">
        <f>ROUND($K$20*$M$20,2)</f>
        <v>0</v>
      </c>
      <c r="Q20" s="23">
        <f>ROUND($P$20+$O$20,2)</f>
        <v>46236.7</v>
      </c>
      <c r="R20" s="23"/>
      <c r="S20" s="73"/>
    </row>
    <row r="21" spans="1:19" s="1" customFormat="1" ht="21.95" customHeight="1" outlineLevel="6" x14ac:dyDescent="0.2">
      <c r="A21" s="24"/>
      <c r="B21" s="25" t="s">
        <v>53</v>
      </c>
      <c r="C21" s="26" t="s">
        <v>49</v>
      </c>
      <c r="D21" s="26"/>
      <c r="E21" s="26"/>
      <c r="F21" s="26"/>
      <c r="G21" s="26"/>
      <c r="H21" s="27">
        <v>138.02000000000001</v>
      </c>
      <c r="I21" s="27">
        <f>$H$21</f>
        <v>138.02000000000001</v>
      </c>
      <c r="J21" s="29">
        <v>1.1000000000000001</v>
      </c>
      <c r="K21" s="28">
        <f>ROUND($I$21*$J$21,3)</f>
        <v>151.822</v>
      </c>
      <c r="L21" s="64"/>
      <c r="M21" s="65">
        <v>600</v>
      </c>
      <c r="N21" s="31">
        <f>ROUND($M$21+$L$21,2)</f>
        <v>600</v>
      </c>
      <c r="O21" s="28">
        <f>ROUND($I$21*$L$21,2)</f>
        <v>0</v>
      </c>
      <c r="P21" s="28">
        <f>ROUND($K$21*$M$21,2)</f>
        <v>91093.2</v>
      </c>
      <c r="Q21" s="28">
        <f>ROUND($P$21+$O$21,2)</f>
        <v>91093.2</v>
      </c>
      <c r="R21" s="30" t="s">
        <v>54</v>
      </c>
      <c r="S21" s="74"/>
    </row>
    <row r="22" spans="1:19" s="1" customFormat="1" ht="12" customHeight="1" outlineLevel="4" x14ac:dyDescent="0.2">
      <c r="A22" s="7"/>
      <c r="B22" s="8" t="s">
        <v>55</v>
      </c>
      <c r="C22" s="9"/>
      <c r="D22" s="9"/>
      <c r="E22" s="9"/>
      <c r="F22" s="9"/>
      <c r="G22" s="9"/>
      <c r="H22" s="10"/>
      <c r="I22" s="10"/>
      <c r="J22" s="10"/>
      <c r="K22" s="10"/>
      <c r="L22" s="66"/>
      <c r="M22" s="66"/>
      <c r="N22" s="10"/>
      <c r="O22" s="10">
        <f>ROUND($O$24+$O$25+$O$26+$O$28+$O$29+$O$31+$O$32+$O$33+$O$34+$O$35+$O$37+$O$38+$O$40+$O$41+$O$42,2)</f>
        <v>1102516.1000000001</v>
      </c>
      <c r="P22" s="10">
        <f>ROUND($P$24+$P$25+$P$26+$P$28+$P$29+$P$31+$P$32+$P$33+$P$34+$P$35+$P$37+$P$38+$P$40+$P$41+$P$42,2)</f>
        <v>2016610.37</v>
      </c>
      <c r="Q22" s="10">
        <f>ROUND($Q$24+$Q$25+$Q$26+$Q$28+$Q$29+$Q$31+$Q$32+$Q$33+$Q$34+$Q$35+$Q$37+$Q$38+$Q$40+$Q$41+$Q$42,2)</f>
        <v>3119126.47</v>
      </c>
      <c r="R22" s="10"/>
      <c r="S22" s="66"/>
    </row>
    <row r="23" spans="1:19" s="11" customFormat="1" ht="11.1" customHeight="1" outlineLevel="5" x14ac:dyDescent="0.15">
      <c r="A23" s="12">
        <v>3</v>
      </c>
      <c r="B23" s="13" t="s">
        <v>56</v>
      </c>
      <c r="C23" s="14" t="s">
        <v>49</v>
      </c>
      <c r="D23" s="14"/>
      <c r="E23" s="14"/>
      <c r="F23" s="14"/>
      <c r="G23" s="14"/>
      <c r="H23" s="15">
        <v>56.98</v>
      </c>
      <c r="I23" s="15">
        <v>56.98</v>
      </c>
      <c r="J23" s="16"/>
      <c r="K23" s="16">
        <f>$K$24</f>
        <v>56.98</v>
      </c>
      <c r="L23" s="63"/>
      <c r="M23" s="63"/>
      <c r="N23" s="16">
        <f>ROUND($Q$23/$K$23,2)</f>
        <v>3941.9</v>
      </c>
      <c r="O23" s="16">
        <f>ROUND($O$24+$O$25+$O$26,2)</f>
        <v>54700.800000000003</v>
      </c>
      <c r="P23" s="16">
        <f>ROUND($P$24+$P$25+$P$26,2)</f>
        <v>169908.9</v>
      </c>
      <c r="Q23" s="16">
        <f>ROUND($Q$24+$Q$25+$Q$26,2)</f>
        <v>224609.7</v>
      </c>
      <c r="R23" s="17"/>
      <c r="S23" s="72"/>
    </row>
    <row r="24" spans="1:19" s="18" customFormat="1" ht="11.1" customHeight="1" outlineLevel="6" x14ac:dyDescent="0.2">
      <c r="A24" s="19"/>
      <c r="B24" s="20" t="s">
        <v>22</v>
      </c>
      <c r="C24" s="21" t="s">
        <v>49</v>
      </c>
      <c r="D24" s="21"/>
      <c r="E24" s="21"/>
      <c r="F24" s="21"/>
      <c r="G24" s="21"/>
      <c r="H24" s="22">
        <v>56.98</v>
      </c>
      <c r="I24" s="22">
        <f>$H$24</f>
        <v>56.98</v>
      </c>
      <c r="J24" s="22">
        <v>1</v>
      </c>
      <c r="K24" s="23">
        <f>ROUND($I$24*$J$24,3)</f>
        <v>56.98</v>
      </c>
      <c r="L24" s="61">
        <v>960</v>
      </c>
      <c r="M24" s="62"/>
      <c r="N24" s="46">
        <f>ROUND($M$24+$L$24,2)</f>
        <v>960</v>
      </c>
      <c r="O24" s="23">
        <f>ROUND($I$24*$L$24,2)</f>
        <v>54700.800000000003</v>
      </c>
      <c r="P24" s="23">
        <f>ROUND($K$24*$M$24,2)</f>
        <v>0</v>
      </c>
      <c r="Q24" s="23">
        <f>ROUND($P$24+$O$24,2)</f>
        <v>54700.800000000003</v>
      </c>
      <c r="R24" s="23"/>
      <c r="S24" s="73"/>
    </row>
    <row r="25" spans="1:19" s="1" customFormat="1" ht="11.1" customHeight="1" outlineLevel="6" x14ac:dyDescent="0.2">
      <c r="A25" s="24"/>
      <c r="B25" s="25" t="s">
        <v>57</v>
      </c>
      <c r="C25" s="26" t="s">
        <v>58</v>
      </c>
      <c r="D25" s="26"/>
      <c r="E25" s="26"/>
      <c r="F25" s="26"/>
      <c r="G25" s="26"/>
      <c r="H25" s="27">
        <v>79.77</v>
      </c>
      <c r="I25" s="27">
        <f>$H$25</f>
        <v>79.77</v>
      </c>
      <c r="J25" s="31">
        <v>1.23</v>
      </c>
      <c r="K25" s="28">
        <f>ROUND($I$25*$J$25,3)</f>
        <v>98.117000000000004</v>
      </c>
      <c r="L25" s="64"/>
      <c r="M25" s="67">
        <v>1600</v>
      </c>
      <c r="N25" s="47">
        <f>ROUND($M$25+$L$25,2)</f>
        <v>1600</v>
      </c>
      <c r="O25" s="28">
        <f>ROUND($I$25*$L$25,2)</f>
        <v>0</v>
      </c>
      <c r="P25" s="28">
        <f>ROUND($K$25*$M$25,2)</f>
        <v>156987.20000000001</v>
      </c>
      <c r="Q25" s="28">
        <f>ROUND($P$25+$O$25,2)</f>
        <v>156987.20000000001</v>
      </c>
      <c r="R25" s="30"/>
      <c r="S25" s="74"/>
    </row>
    <row r="26" spans="1:19" s="1" customFormat="1" ht="11.1" customHeight="1" outlineLevel="6" x14ac:dyDescent="0.2">
      <c r="A26" s="24"/>
      <c r="B26" s="25" t="s">
        <v>59</v>
      </c>
      <c r="C26" s="26" t="s">
        <v>58</v>
      </c>
      <c r="D26" s="26"/>
      <c r="E26" s="26"/>
      <c r="F26" s="26"/>
      <c r="G26" s="26"/>
      <c r="H26" s="27">
        <v>6.18</v>
      </c>
      <c r="I26" s="27">
        <f>$H$26</f>
        <v>6.18</v>
      </c>
      <c r="J26" s="31">
        <v>1.23</v>
      </c>
      <c r="K26" s="28">
        <f>ROUND($I$26*$J$26,3)</f>
        <v>7.601</v>
      </c>
      <c r="L26" s="64"/>
      <c r="M26" s="67">
        <v>1700</v>
      </c>
      <c r="N26" s="47">
        <f>ROUND($M$26+$L$26,2)</f>
        <v>1700</v>
      </c>
      <c r="O26" s="28">
        <f>ROUND($I$26*$L$26,2)</f>
        <v>0</v>
      </c>
      <c r="P26" s="28">
        <f>ROUND($K$26*$M$26,2)</f>
        <v>12921.7</v>
      </c>
      <c r="Q26" s="28">
        <f>ROUND($P$26+$O$26,2)</f>
        <v>12921.7</v>
      </c>
      <c r="R26" s="30"/>
      <c r="S26" s="74"/>
    </row>
    <row r="27" spans="1:19" s="11" customFormat="1" ht="21.95" customHeight="1" outlineLevel="5" x14ac:dyDescent="0.15">
      <c r="A27" s="12">
        <v>4</v>
      </c>
      <c r="B27" s="13" t="s">
        <v>60</v>
      </c>
      <c r="C27" s="14" t="s">
        <v>61</v>
      </c>
      <c r="D27" s="14"/>
      <c r="E27" s="14"/>
      <c r="F27" s="14"/>
      <c r="G27" s="14"/>
      <c r="H27" s="15">
        <v>522.14</v>
      </c>
      <c r="I27" s="15">
        <v>522.14</v>
      </c>
      <c r="J27" s="16"/>
      <c r="K27" s="16">
        <f>$K$28</f>
        <v>522.14</v>
      </c>
      <c r="L27" s="63"/>
      <c r="M27" s="63"/>
      <c r="N27" s="16">
        <f>ROUND($Q$27/$K$27,2)</f>
        <v>368.9</v>
      </c>
      <c r="O27" s="16">
        <f>ROUND($O$28+$O$29,2)</f>
        <v>114870.8</v>
      </c>
      <c r="P27" s="16">
        <f>ROUND($P$28+$P$29,2)</f>
        <v>77744.56</v>
      </c>
      <c r="Q27" s="16">
        <f>ROUND($Q$28+$Q$29,2)</f>
        <v>192615.36</v>
      </c>
      <c r="R27" s="17"/>
      <c r="S27" s="72"/>
    </row>
    <row r="28" spans="1:19" s="18" customFormat="1" ht="11.1" customHeight="1" outlineLevel="6" x14ac:dyDescent="0.2">
      <c r="A28" s="19"/>
      <c r="B28" s="20" t="s">
        <v>22</v>
      </c>
      <c r="C28" s="21" t="s">
        <v>61</v>
      </c>
      <c r="D28" s="21"/>
      <c r="E28" s="21"/>
      <c r="F28" s="21"/>
      <c r="G28" s="21"/>
      <c r="H28" s="22">
        <v>522.14</v>
      </c>
      <c r="I28" s="22">
        <f>$H$28</f>
        <v>522.14</v>
      </c>
      <c r="J28" s="22">
        <v>1</v>
      </c>
      <c r="K28" s="23">
        <f>ROUND($I$28*$J$28,3)</f>
        <v>522.14</v>
      </c>
      <c r="L28" s="61">
        <v>220</v>
      </c>
      <c r="M28" s="62"/>
      <c r="N28" s="46">
        <f>ROUND($M$28+$L$28,2)</f>
        <v>220</v>
      </c>
      <c r="O28" s="23">
        <f>ROUND($I$28*$L$28,2)</f>
        <v>114870.8</v>
      </c>
      <c r="P28" s="23">
        <f>ROUND($K$28*$M$28,2)</f>
        <v>0</v>
      </c>
      <c r="Q28" s="23">
        <f>ROUND($P$28+$O$28,2)</f>
        <v>114870.8</v>
      </c>
      <c r="R28" s="23"/>
      <c r="S28" s="73"/>
    </row>
    <row r="29" spans="1:19" s="1" customFormat="1" ht="11.1" customHeight="1" outlineLevel="6" x14ac:dyDescent="0.2">
      <c r="A29" s="24"/>
      <c r="B29" s="25" t="s">
        <v>62</v>
      </c>
      <c r="C29" s="26" t="s">
        <v>61</v>
      </c>
      <c r="D29" s="26" t="s">
        <v>63</v>
      </c>
      <c r="E29" s="26"/>
      <c r="F29" s="26"/>
      <c r="G29" s="26"/>
      <c r="H29" s="27">
        <v>522.14</v>
      </c>
      <c r="I29" s="27">
        <f>$H$29</f>
        <v>522.14</v>
      </c>
      <c r="J29" s="29">
        <v>1.1000000000000001</v>
      </c>
      <c r="K29" s="28">
        <f>ROUND($I$29*$J$29,3)</f>
        <v>574.35400000000004</v>
      </c>
      <c r="L29" s="64"/>
      <c r="M29" s="65">
        <v>135.36000000000001</v>
      </c>
      <c r="N29" s="31">
        <f>ROUND($M$29+$L$29,2)</f>
        <v>135.36000000000001</v>
      </c>
      <c r="O29" s="28">
        <f>ROUND($I$29*$L$29,2)</f>
        <v>0</v>
      </c>
      <c r="P29" s="28">
        <f>ROUND($K$29*$M$29,2)</f>
        <v>77744.56</v>
      </c>
      <c r="Q29" s="28">
        <f>ROUND($P$29+$O$29,2)</f>
        <v>77744.56</v>
      </c>
      <c r="R29" s="30"/>
      <c r="S29" s="74"/>
    </row>
    <row r="30" spans="1:19" s="11" customFormat="1" ht="32.1" customHeight="1" outlineLevel="5" x14ac:dyDescent="0.15">
      <c r="A30" s="12">
        <v>5</v>
      </c>
      <c r="B30" s="13" t="s">
        <v>64</v>
      </c>
      <c r="C30" s="14" t="s">
        <v>49</v>
      </c>
      <c r="D30" s="14"/>
      <c r="E30" s="14"/>
      <c r="F30" s="14"/>
      <c r="G30" s="14"/>
      <c r="H30" s="15">
        <v>88.83</v>
      </c>
      <c r="I30" s="15">
        <v>88.83</v>
      </c>
      <c r="J30" s="16"/>
      <c r="K30" s="16">
        <f>$K$31</f>
        <v>88.83</v>
      </c>
      <c r="L30" s="63"/>
      <c r="M30" s="63"/>
      <c r="N30" s="16">
        <f>ROUND($Q$30/$K$30,2)</f>
        <v>26469.51</v>
      </c>
      <c r="O30" s="16">
        <f>ROUND($O$31+$O$32+$O$33+$O$34+$O$35,2)</f>
        <v>843885</v>
      </c>
      <c r="P30" s="16">
        <f>ROUND($P$31+$P$32+$P$33+$P$34+$P$35,2)</f>
        <v>1507401.76</v>
      </c>
      <c r="Q30" s="16">
        <f>ROUND($Q$31+$Q$32+$Q$33+$Q$34+$Q$35,2)</f>
        <v>2351286.7599999998</v>
      </c>
      <c r="R30" s="17" t="s">
        <v>65</v>
      </c>
      <c r="S30" s="72"/>
    </row>
    <row r="31" spans="1:19" s="18" customFormat="1" ht="11.1" customHeight="1" outlineLevel="6" x14ac:dyDescent="0.2">
      <c r="A31" s="19"/>
      <c r="B31" s="20" t="s">
        <v>22</v>
      </c>
      <c r="C31" s="21" t="s">
        <v>49</v>
      </c>
      <c r="D31" s="21"/>
      <c r="E31" s="21"/>
      <c r="F31" s="21"/>
      <c r="G31" s="21"/>
      <c r="H31" s="22">
        <v>88.83</v>
      </c>
      <c r="I31" s="22">
        <f>$H$31</f>
        <v>88.83</v>
      </c>
      <c r="J31" s="22">
        <v>1</v>
      </c>
      <c r="K31" s="23">
        <f>ROUND($I$31*$J$31,3)</f>
        <v>88.83</v>
      </c>
      <c r="L31" s="68">
        <v>9500</v>
      </c>
      <c r="M31" s="62"/>
      <c r="N31" s="48">
        <f>ROUND($M$31+$L$31,2)</f>
        <v>9500</v>
      </c>
      <c r="O31" s="23">
        <f>ROUND($I$31*$L$31,2)</f>
        <v>843885</v>
      </c>
      <c r="P31" s="23">
        <f>ROUND($K$31*$M$31,2)</f>
        <v>0</v>
      </c>
      <c r="Q31" s="23">
        <f>ROUND($P$31+$O$31,2)</f>
        <v>843885</v>
      </c>
      <c r="R31" s="23"/>
      <c r="S31" s="73"/>
    </row>
    <row r="32" spans="1:19" s="1" customFormat="1" ht="11.1" customHeight="1" outlineLevel="6" x14ac:dyDescent="0.2">
      <c r="A32" s="24"/>
      <c r="B32" s="25" t="s">
        <v>66</v>
      </c>
      <c r="C32" s="26" t="s">
        <v>58</v>
      </c>
      <c r="D32" s="26"/>
      <c r="E32" s="26"/>
      <c r="F32" s="26"/>
      <c r="G32" s="26"/>
      <c r="H32" s="27">
        <v>1.08</v>
      </c>
      <c r="I32" s="27">
        <f>$H$32</f>
        <v>1.08</v>
      </c>
      <c r="J32" s="31">
        <v>1.03</v>
      </c>
      <c r="K32" s="28">
        <f>ROUND($I$32*$J$32,3)</f>
        <v>1.1120000000000001</v>
      </c>
      <c r="L32" s="64"/>
      <c r="M32" s="67">
        <v>70380</v>
      </c>
      <c r="N32" s="47">
        <f>ROUND($M$32+$L$32,2)</f>
        <v>70380</v>
      </c>
      <c r="O32" s="28">
        <f>ROUND($I$32*$L$32,2)</f>
        <v>0</v>
      </c>
      <c r="P32" s="28">
        <f>ROUND($K$32*$M$32,2)</f>
        <v>78262.559999999998</v>
      </c>
      <c r="Q32" s="28">
        <f>ROUND($P$32+$O$32,2)</f>
        <v>78262.559999999998</v>
      </c>
      <c r="R32" s="30"/>
      <c r="S32" s="74"/>
    </row>
    <row r="33" spans="1:19" s="1" customFormat="1" ht="11.1" customHeight="1" outlineLevel="6" x14ac:dyDescent="0.2">
      <c r="A33" s="24"/>
      <c r="B33" s="25" t="s">
        <v>67</v>
      </c>
      <c r="C33" s="26" t="s">
        <v>58</v>
      </c>
      <c r="D33" s="26"/>
      <c r="E33" s="26"/>
      <c r="F33" s="26"/>
      <c r="G33" s="26"/>
      <c r="H33" s="27">
        <v>8.23</v>
      </c>
      <c r="I33" s="27">
        <f>$H$33</f>
        <v>8.23</v>
      </c>
      <c r="J33" s="31">
        <v>1.03</v>
      </c>
      <c r="K33" s="28">
        <f>ROUND($I$33*$J$33,3)</f>
        <v>8.4770000000000003</v>
      </c>
      <c r="L33" s="64"/>
      <c r="M33" s="67">
        <v>60000</v>
      </c>
      <c r="N33" s="47">
        <f>ROUND($M$33+$L$33,2)</f>
        <v>60000</v>
      </c>
      <c r="O33" s="28">
        <f>ROUND($I$33*$L$33,2)</f>
        <v>0</v>
      </c>
      <c r="P33" s="28">
        <f>ROUND($K$33*$M$33,2)</f>
        <v>508620</v>
      </c>
      <c r="Q33" s="28">
        <f>ROUND($P$33+$O$33,2)</f>
        <v>508620</v>
      </c>
      <c r="R33" s="30"/>
      <c r="S33" s="74"/>
    </row>
    <row r="34" spans="1:19" s="1" customFormat="1" ht="11.1" customHeight="1" outlineLevel="6" x14ac:dyDescent="0.2">
      <c r="A34" s="24"/>
      <c r="B34" s="25" t="s">
        <v>68</v>
      </c>
      <c r="C34" s="26" t="s">
        <v>49</v>
      </c>
      <c r="D34" s="26"/>
      <c r="E34" s="26"/>
      <c r="F34" s="26"/>
      <c r="G34" s="26"/>
      <c r="H34" s="27">
        <v>88.83</v>
      </c>
      <c r="I34" s="27">
        <f>$H$34</f>
        <v>88.83</v>
      </c>
      <c r="J34" s="31">
        <v>1.02</v>
      </c>
      <c r="K34" s="28">
        <f>ROUND($I$34*$J$34,3)</f>
        <v>90.606999999999999</v>
      </c>
      <c r="L34" s="64"/>
      <c r="M34" s="67">
        <v>8800</v>
      </c>
      <c r="N34" s="47">
        <f>ROUND($M$34+$L$34,2)</f>
        <v>8800</v>
      </c>
      <c r="O34" s="28">
        <f>ROUND($I$34*$L$34,2)</f>
        <v>0</v>
      </c>
      <c r="P34" s="28">
        <f>ROUND($K$34*$M$34,2)</f>
        <v>797341.6</v>
      </c>
      <c r="Q34" s="28">
        <f>ROUND($P$34+$O$34,2)</f>
        <v>797341.6</v>
      </c>
      <c r="R34" s="30"/>
      <c r="S34" s="74"/>
    </row>
    <row r="35" spans="1:19" s="1" customFormat="1" ht="11.1" customHeight="1" outlineLevel="6" x14ac:dyDescent="0.2">
      <c r="A35" s="24"/>
      <c r="B35" s="25" t="s">
        <v>69</v>
      </c>
      <c r="C35" s="26" t="s">
        <v>58</v>
      </c>
      <c r="D35" s="26"/>
      <c r="E35" s="26"/>
      <c r="F35" s="26"/>
      <c r="G35" s="26"/>
      <c r="H35" s="27">
        <v>1.78</v>
      </c>
      <c r="I35" s="27">
        <f>$H$35</f>
        <v>1.78</v>
      </c>
      <c r="J35" s="31">
        <v>1.03</v>
      </c>
      <c r="K35" s="28">
        <f>ROUND($I$35*$J$35,3)</f>
        <v>1.833</v>
      </c>
      <c r="L35" s="64"/>
      <c r="M35" s="67">
        <v>67200</v>
      </c>
      <c r="N35" s="47">
        <f>ROUND($M$35+$L$35,2)</f>
        <v>67200</v>
      </c>
      <c r="O35" s="28">
        <f>ROUND($I$35*$L$35,2)</f>
        <v>0</v>
      </c>
      <c r="P35" s="28">
        <f>ROUND($K$35*$M$35,2)</f>
        <v>123177.60000000001</v>
      </c>
      <c r="Q35" s="28">
        <f>ROUND($P$35+$O$35,2)</f>
        <v>123177.60000000001</v>
      </c>
      <c r="R35" s="30"/>
      <c r="S35" s="74"/>
    </row>
    <row r="36" spans="1:19" s="11" customFormat="1" ht="63" customHeight="1" outlineLevel="5" x14ac:dyDescent="0.15">
      <c r="A36" s="12">
        <v>6</v>
      </c>
      <c r="B36" s="13" t="s">
        <v>70</v>
      </c>
      <c r="C36" s="14" t="s">
        <v>49</v>
      </c>
      <c r="D36" s="14"/>
      <c r="E36" s="14"/>
      <c r="F36" s="14"/>
      <c r="G36" s="14"/>
      <c r="H36" s="15">
        <v>24.645</v>
      </c>
      <c r="I36" s="15">
        <v>24.645</v>
      </c>
      <c r="J36" s="16"/>
      <c r="K36" s="16">
        <f>$K$37</f>
        <v>24.645</v>
      </c>
      <c r="L36" s="63"/>
      <c r="M36" s="63"/>
      <c r="N36" s="16">
        <f>ROUND($Q$36/$K$36,2)</f>
        <v>11421.13</v>
      </c>
      <c r="O36" s="16">
        <f>ROUND($O$37+$O$38,2)</f>
        <v>71470.5</v>
      </c>
      <c r="P36" s="16">
        <f>ROUND($P$37+$P$38,2)</f>
        <v>210003.35</v>
      </c>
      <c r="Q36" s="16">
        <f>ROUND($Q$37+$Q$38,2)</f>
        <v>281473.84999999998</v>
      </c>
      <c r="R36" s="17" t="s">
        <v>71</v>
      </c>
      <c r="S36" s="72"/>
    </row>
    <row r="37" spans="1:19" s="18" customFormat="1" ht="11.1" customHeight="1" outlineLevel="6" x14ac:dyDescent="0.2">
      <c r="A37" s="19"/>
      <c r="B37" s="20" t="s">
        <v>22</v>
      </c>
      <c r="C37" s="21" t="s">
        <v>49</v>
      </c>
      <c r="D37" s="21"/>
      <c r="E37" s="21"/>
      <c r="F37" s="21"/>
      <c r="G37" s="21"/>
      <c r="H37" s="22">
        <v>24.645</v>
      </c>
      <c r="I37" s="22">
        <f>$H$37</f>
        <v>24.645</v>
      </c>
      <c r="J37" s="22">
        <v>1</v>
      </c>
      <c r="K37" s="23">
        <f>ROUND($I$37*$J$37,3)</f>
        <v>24.645</v>
      </c>
      <c r="L37" s="68">
        <v>2900</v>
      </c>
      <c r="M37" s="62"/>
      <c r="N37" s="48">
        <f>ROUND($M$37+$L$37,2)</f>
        <v>2900</v>
      </c>
      <c r="O37" s="23">
        <f>ROUND($I$37*$L$37,2)</f>
        <v>71470.5</v>
      </c>
      <c r="P37" s="23">
        <f>ROUND($K$37*$M$37,2)</f>
        <v>0</v>
      </c>
      <c r="Q37" s="23">
        <f>ROUND($P$37+$O$37,2)</f>
        <v>71470.5</v>
      </c>
      <c r="R37" s="23"/>
      <c r="S37" s="73"/>
    </row>
    <row r="38" spans="1:19" s="1" customFormat="1" ht="21.95" customHeight="1" outlineLevel="6" x14ac:dyDescent="0.2">
      <c r="A38" s="24"/>
      <c r="B38" s="25" t="s">
        <v>72</v>
      </c>
      <c r="C38" s="26" t="s">
        <v>49</v>
      </c>
      <c r="D38" s="26" t="s">
        <v>63</v>
      </c>
      <c r="E38" s="26"/>
      <c r="F38" s="26"/>
      <c r="G38" s="26"/>
      <c r="H38" s="27">
        <v>24.645</v>
      </c>
      <c r="I38" s="27">
        <f>$H$38</f>
        <v>24.645</v>
      </c>
      <c r="J38" s="31">
        <v>1.02</v>
      </c>
      <c r="K38" s="28">
        <f>ROUND($I$38*$J$38,3)</f>
        <v>25.138000000000002</v>
      </c>
      <c r="L38" s="64"/>
      <c r="M38" s="67">
        <v>8354.02</v>
      </c>
      <c r="N38" s="47">
        <f>ROUND($M$38+$L$38,2)</f>
        <v>8354.02</v>
      </c>
      <c r="O38" s="28">
        <f>ROUND($I$38*$L$38,2)</f>
        <v>0</v>
      </c>
      <c r="P38" s="28">
        <f>ROUND($K$38*$M$38,2)</f>
        <v>210003.35</v>
      </c>
      <c r="Q38" s="28">
        <f>ROUND($P$38+$O$38,2)</f>
        <v>210003.35</v>
      </c>
      <c r="R38" s="30"/>
      <c r="S38" s="74"/>
    </row>
    <row r="39" spans="1:19" s="11" customFormat="1" ht="21.95" customHeight="1" outlineLevel="5" x14ac:dyDescent="0.15">
      <c r="A39" s="12">
        <v>7</v>
      </c>
      <c r="B39" s="13" t="s">
        <v>73</v>
      </c>
      <c r="C39" s="14" t="s">
        <v>49</v>
      </c>
      <c r="D39" s="14"/>
      <c r="E39" s="14"/>
      <c r="F39" s="14"/>
      <c r="G39" s="14"/>
      <c r="H39" s="15">
        <v>5.33</v>
      </c>
      <c r="I39" s="15">
        <v>5.33</v>
      </c>
      <c r="J39" s="16"/>
      <c r="K39" s="16">
        <f>$K$40</f>
        <v>5.33</v>
      </c>
      <c r="L39" s="63"/>
      <c r="M39" s="63"/>
      <c r="N39" s="16">
        <f>ROUND($Q$39/$K$39,2)</f>
        <v>12972.01</v>
      </c>
      <c r="O39" s="16">
        <f>ROUND($O$40+$O$41+$O$42,2)</f>
        <v>17589</v>
      </c>
      <c r="P39" s="16">
        <f>ROUND($P$40+$P$41+$P$42,2)</f>
        <v>51551.8</v>
      </c>
      <c r="Q39" s="16">
        <f>ROUND($Q$40+$Q$41+$Q$42,2)</f>
        <v>69140.800000000003</v>
      </c>
      <c r="R39" s="17" t="s">
        <v>74</v>
      </c>
      <c r="S39" s="72"/>
    </row>
    <row r="40" spans="1:19" s="18" customFormat="1" ht="11.1" customHeight="1" outlineLevel="6" x14ac:dyDescent="0.2">
      <c r="A40" s="19"/>
      <c r="B40" s="20" t="s">
        <v>22</v>
      </c>
      <c r="C40" s="21" t="s">
        <v>49</v>
      </c>
      <c r="D40" s="21"/>
      <c r="E40" s="21"/>
      <c r="F40" s="21"/>
      <c r="G40" s="21"/>
      <c r="H40" s="22">
        <v>5.33</v>
      </c>
      <c r="I40" s="22">
        <f>$H$40</f>
        <v>5.33</v>
      </c>
      <c r="J40" s="22">
        <v>1</v>
      </c>
      <c r="K40" s="23">
        <f>ROUND($I$40*$J$40,3)</f>
        <v>5.33</v>
      </c>
      <c r="L40" s="68">
        <v>3300</v>
      </c>
      <c r="M40" s="62"/>
      <c r="N40" s="48">
        <f>ROUND($M$40+$L$40,2)</f>
        <v>3300</v>
      </c>
      <c r="O40" s="23">
        <f>ROUND($I$40*$L$40,2)</f>
        <v>17589</v>
      </c>
      <c r="P40" s="23">
        <f>ROUND($K$40*$M$40,2)</f>
        <v>0</v>
      </c>
      <c r="Q40" s="23">
        <f>ROUND($P$40+$O$40,2)</f>
        <v>17589</v>
      </c>
      <c r="R40" s="23"/>
      <c r="S40" s="73"/>
    </row>
    <row r="41" spans="1:19" s="1" customFormat="1" ht="11.1" customHeight="1" outlineLevel="6" x14ac:dyDescent="0.2">
      <c r="A41" s="24"/>
      <c r="B41" s="25" t="s">
        <v>75</v>
      </c>
      <c r="C41" s="26" t="s">
        <v>76</v>
      </c>
      <c r="D41" s="26" t="s">
        <v>63</v>
      </c>
      <c r="E41" s="26"/>
      <c r="F41" s="26"/>
      <c r="G41" s="26"/>
      <c r="H41" s="27">
        <v>53.25</v>
      </c>
      <c r="I41" s="27">
        <f>$H$41</f>
        <v>53.25</v>
      </c>
      <c r="J41" s="29">
        <v>0.7</v>
      </c>
      <c r="K41" s="28">
        <f>ROUND($I$41*$J$41,3)</f>
        <v>37.274999999999999</v>
      </c>
      <c r="L41" s="64"/>
      <c r="M41" s="65">
        <v>164.48</v>
      </c>
      <c r="N41" s="31">
        <f>ROUND($M$41+$L$41,2)</f>
        <v>164.48</v>
      </c>
      <c r="O41" s="28">
        <f>ROUND($I$41*$L$41,2)</f>
        <v>0</v>
      </c>
      <c r="P41" s="28">
        <f>ROUND($K$41*$M$41,2)</f>
        <v>6130.99</v>
      </c>
      <c r="Q41" s="28">
        <f>ROUND($P$41+$O$41,2)</f>
        <v>6130.99</v>
      </c>
      <c r="R41" s="30" t="s">
        <v>77</v>
      </c>
      <c r="S41" s="74"/>
    </row>
    <row r="42" spans="1:19" s="1" customFormat="1" ht="21.95" customHeight="1" outlineLevel="6" x14ac:dyDescent="0.2">
      <c r="A42" s="24"/>
      <c r="B42" s="25" t="s">
        <v>72</v>
      </c>
      <c r="C42" s="26" t="s">
        <v>49</v>
      </c>
      <c r="D42" s="26" t="s">
        <v>63</v>
      </c>
      <c r="E42" s="26"/>
      <c r="F42" s="26"/>
      <c r="G42" s="26"/>
      <c r="H42" s="27">
        <v>5.33</v>
      </c>
      <c r="I42" s="27">
        <f>$H$42</f>
        <v>5.33</v>
      </c>
      <c r="J42" s="31">
        <v>1.02</v>
      </c>
      <c r="K42" s="28">
        <f>ROUND($I$42*$J$42,3)</f>
        <v>5.4370000000000003</v>
      </c>
      <c r="L42" s="64"/>
      <c r="M42" s="67">
        <v>8354.02</v>
      </c>
      <c r="N42" s="47">
        <f>ROUND($M$42+$L$42,2)</f>
        <v>8354.02</v>
      </c>
      <c r="O42" s="28">
        <f>ROUND($I$42*$L$42,2)</f>
        <v>0</v>
      </c>
      <c r="P42" s="28">
        <f>ROUND($K$42*$M$42,2)</f>
        <v>45420.81</v>
      </c>
      <c r="Q42" s="28">
        <f>ROUND($P$42+$O$42,2)</f>
        <v>45420.81</v>
      </c>
      <c r="R42" s="30"/>
      <c r="S42" s="74"/>
    </row>
    <row r="43" spans="1:19" s="1" customFormat="1" ht="12" customHeight="1" outlineLevel="4" x14ac:dyDescent="0.2">
      <c r="A43" s="7"/>
      <c r="B43" s="8" t="s">
        <v>78</v>
      </c>
      <c r="C43" s="9"/>
      <c r="D43" s="9"/>
      <c r="E43" s="9"/>
      <c r="F43" s="9"/>
      <c r="G43" s="9"/>
      <c r="H43" s="10"/>
      <c r="I43" s="10"/>
      <c r="J43" s="10"/>
      <c r="K43" s="10"/>
      <c r="L43" s="66"/>
      <c r="M43" s="66"/>
      <c r="N43" s="10"/>
      <c r="O43" s="10">
        <f>ROUND($O$45+$O$46+$O$47,2)</f>
        <v>21236</v>
      </c>
      <c r="P43" s="10">
        <f>ROUND($P$45+$P$46+$P$47,2)</f>
        <v>9503.06</v>
      </c>
      <c r="Q43" s="10">
        <f>ROUND($Q$45+$Q$46+$Q$47,2)</f>
        <v>30739.06</v>
      </c>
      <c r="R43" s="10"/>
      <c r="S43" s="66"/>
    </row>
    <row r="44" spans="1:19" s="11" customFormat="1" ht="21.95" customHeight="1" outlineLevel="5" x14ac:dyDescent="0.15">
      <c r="A44" s="12">
        <v>8</v>
      </c>
      <c r="B44" s="13" t="s">
        <v>79</v>
      </c>
      <c r="C44" s="14" t="s">
        <v>61</v>
      </c>
      <c r="D44" s="14"/>
      <c r="E44" s="14"/>
      <c r="F44" s="14"/>
      <c r="G44" s="14"/>
      <c r="H44" s="15">
        <v>53.09</v>
      </c>
      <c r="I44" s="15">
        <v>53.09</v>
      </c>
      <c r="J44" s="16"/>
      <c r="K44" s="16">
        <f>$K$45</f>
        <v>53.09</v>
      </c>
      <c r="L44" s="63"/>
      <c r="M44" s="63"/>
      <c r="N44" s="16">
        <f>ROUND($Q$44/$K$44,2)</f>
        <v>579</v>
      </c>
      <c r="O44" s="16">
        <f>ROUND($O$45+$O$46+$O$47,2)</f>
        <v>21236</v>
      </c>
      <c r="P44" s="16">
        <f>ROUND($P$45+$P$46+$P$47,2)</f>
        <v>9503.06</v>
      </c>
      <c r="Q44" s="16">
        <f>ROUND($Q$45+$Q$46+$Q$47,2)</f>
        <v>30739.06</v>
      </c>
      <c r="R44" s="17" t="s">
        <v>80</v>
      </c>
      <c r="S44" s="72"/>
    </row>
    <row r="45" spans="1:19" s="18" customFormat="1" ht="11.1" customHeight="1" outlineLevel="6" x14ac:dyDescent="0.2">
      <c r="A45" s="19"/>
      <c r="B45" s="20" t="s">
        <v>22</v>
      </c>
      <c r="C45" s="21" t="s">
        <v>61</v>
      </c>
      <c r="D45" s="21"/>
      <c r="E45" s="21"/>
      <c r="F45" s="21"/>
      <c r="G45" s="21"/>
      <c r="H45" s="22">
        <v>53.09</v>
      </c>
      <c r="I45" s="22">
        <f>$H$45</f>
        <v>53.09</v>
      </c>
      <c r="J45" s="22">
        <v>1</v>
      </c>
      <c r="K45" s="23">
        <f>ROUND($I$45*$J$45,3)</f>
        <v>53.09</v>
      </c>
      <c r="L45" s="61">
        <v>400</v>
      </c>
      <c r="M45" s="62"/>
      <c r="N45" s="46">
        <f>ROUND($M$45+$L$45,2)</f>
        <v>400</v>
      </c>
      <c r="O45" s="23">
        <f>ROUND($I$45*$L$45,2)</f>
        <v>21236</v>
      </c>
      <c r="P45" s="23">
        <f>ROUND($K$45*$M$45,2)</f>
        <v>0</v>
      </c>
      <c r="Q45" s="23">
        <f>ROUND($P$45+$O$45,2)</f>
        <v>21236</v>
      </c>
      <c r="R45" s="23"/>
      <c r="S45" s="73"/>
    </row>
    <row r="46" spans="1:19" s="1" customFormat="1" ht="11.1" customHeight="1" outlineLevel="6" x14ac:dyDescent="0.2">
      <c r="A46" s="24"/>
      <c r="B46" s="25" t="s">
        <v>81</v>
      </c>
      <c r="C46" s="26" t="s">
        <v>76</v>
      </c>
      <c r="D46" s="26" t="s">
        <v>63</v>
      </c>
      <c r="E46" s="26"/>
      <c r="F46" s="26"/>
      <c r="G46" s="26"/>
      <c r="H46" s="27">
        <v>53.09</v>
      </c>
      <c r="I46" s="27">
        <f>$H$46</f>
        <v>53.09</v>
      </c>
      <c r="J46" s="29">
        <v>0.7</v>
      </c>
      <c r="K46" s="28">
        <f>ROUND($I$46*$J$46,3)</f>
        <v>37.162999999999997</v>
      </c>
      <c r="L46" s="64"/>
      <c r="M46" s="65">
        <v>172.69</v>
      </c>
      <c r="N46" s="31">
        <f>ROUND($M$46+$L$46,2)</f>
        <v>172.69</v>
      </c>
      <c r="O46" s="28">
        <f>ROUND($I$46*$L$46,2)</f>
        <v>0</v>
      </c>
      <c r="P46" s="28">
        <f>ROUND($K$46*$M$46,2)</f>
        <v>6417.68</v>
      </c>
      <c r="Q46" s="28">
        <f>ROUND($P$46+$O$46,2)</f>
        <v>6417.68</v>
      </c>
      <c r="R46" s="30" t="s">
        <v>77</v>
      </c>
      <c r="S46" s="74"/>
    </row>
    <row r="47" spans="1:19" s="1" customFormat="1" ht="11.1" customHeight="1" outlineLevel="6" x14ac:dyDescent="0.2">
      <c r="A47" s="24"/>
      <c r="B47" s="25" t="s">
        <v>82</v>
      </c>
      <c r="C47" s="26" t="s">
        <v>76</v>
      </c>
      <c r="D47" s="26" t="s">
        <v>63</v>
      </c>
      <c r="E47" s="26"/>
      <c r="F47" s="26"/>
      <c r="G47" s="26"/>
      <c r="H47" s="27">
        <v>53.09</v>
      </c>
      <c r="I47" s="27">
        <f>$H$47</f>
        <v>53.09</v>
      </c>
      <c r="J47" s="31">
        <v>0.28000000000000003</v>
      </c>
      <c r="K47" s="28">
        <f>ROUND($I$47*$J$47,3)</f>
        <v>14.865</v>
      </c>
      <c r="L47" s="64"/>
      <c r="M47" s="65">
        <v>207.56</v>
      </c>
      <c r="N47" s="31">
        <f>ROUND($M$47+$L$47,2)</f>
        <v>207.56</v>
      </c>
      <c r="O47" s="28">
        <f>ROUND($I$47*$L$47,2)</f>
        <v>0</v>
      </c>
      <c r="P47" s="28">
        <f>ROUND($K$47*$M$47,2)</f>
        <v>3085.38</v>
      </c>
      <c r="Q47" s="28">
        <f>ROUND($P$47+$O$47,2)</f>
        <v>3085.38</v>
      </c>
      <c r="R47" s="30" t="s">
        <v>77</v>
      </c>
      <c r="S47" s="74"/>
    </row>
    <row r="48" spans="1:19" s="1" customFormat="1" ht="12" customHeight="1" outlineLevel="2" x14ac:dyDescent="0.2">
      <c r="A48" s="7"/>
      <c r="B48" s="8" t="s">
        <v>83</v>
      </c>
      <c r="C48" s="9"/>
      <c r="D48" s="9"/>
      <c r="E48" s="9"/>
      <c r="F48" s="9"/>
      <c r="G48" s="9"/>
      <c r="H48" s="10"/>
      <c r="I48" s="10"/>
      <c r="J48" s="10"/>
      <c r="K48" s="10"/>
      <c r="L48" s="66"/>
      <c r="M48" s="66"/>
      <c r="N48" s="10"/>
      <c r="O48" s="10">
        <f>ROUND($O$53+$O$55+$O$56+$O$58+$O$59+$O$62+$O$63+$O$65+$O$66+$O$71+$O$72+$O$73+$O$74+$O$75+$O$76+$O$77+$O$78+$O$80+$O$81+$O$82+$O$84+$O$85+$O$88+$O$90+$O$91+$O$93+$O$94,2)</f>
        <v>340005.4</v>
      </c>
      <c r="P48" s="10">
        <f>ROUND($P$53+$P$55+$P$56+$P$58+$P$59+$P$62+$P$63+$P$65+$P$66+$P$71+$P$72+$P$73+$P$74+$P$75+$P$76+$P$77+$P$78+$P$80+$P$81+$P$82+$P$84+$P$85+$P$88+$P$90+$P$91+$P$93+$P$94,2)</f>
        <v>105765.48</v>
      </c>
      <c r="Q48" s="10">
        <f>ROUND($Q$53+$Q$55+$Q$56+$Q$58+$Q$59+$Q$62+$Q$63+$Q$65+$Q$66+$Q$71+$Q$72+$Q$73+$Q$74+$Q$75+$Q$76+$Q$77+$Q$78+$Q$80+$Q$81+$Q$82+$Q$84+$Q$85+$Q$88+$Q$90+$Q$91+$Q$93+$Q$94,2)</f>
        <v>445770.88</v>
      </c>
      <c r="R48" s="10"/>
      <c r="S48" s="66"/>
    </row>
    <row r="49" spans="1:19" s="1" customFormat="1" ht="12" customHeight="1" outlineLevel="3" x14ac:dyDescent="0.2">
      <c r="A49" s="7"/>
      <c r="B49" s="8" t="s">
        <v>84</v>
      </c>
      <c r="C49" s="9"/>
      <c r="D49" s="9"/>
      <c r="E49" s="9"/>
      <c r="F49" s="9"/>
      <c r="G49" s="9"/>
      <c r="H49" s="10"/>
      <c r="I49" s="10"/>
      <c r="J49" s="10"/>
      <c r="K49" s="10"/>
      <c r="L49" s="66"/>
      <c r="M49" s="66"/>
      <c r="N49" s="10"/>
      <c r="O49" s="10">
        <f>ROUND($O$53+$O$55+$O$56+$O$58+$O$59+$O$62+$O$63+$O$65+$O$66,2)</f>
        <v>161862.82</v>
      </c>
      <c r="P49" s="10">
        <f>ROUND($P$53+$P$55+$P$56+$P$58+$P$59+$P$62+$P$63+$P$65+$P$66,2)</f>
        <v>56343.6</v>
      </c>
      <c r="Q49" s="10">
        <f>ROUND($Q$53+$Q$55+$Q$56+$Q$58+$Q$59+$Q$62+$Q$63+$Q$65+$Q$66,2)</f>
        <v>218206.42</v>
      </c>
      <c r="R49" s="10"/>
      <c r="S49" s="66"/>
    </row>
    <row r="50" spans="1:19" s="1" customFormat="1" ht="12" customHeight="1" outlineLevel="4" x14ac:dyDescent="0.2">
      <c r="A50" s="7"/>
      <c r="B50" s="8" t="s">
        <v>85</v>
      </c>
      <c r="C50" s="9"/>
      <c r="D50" s="9"/>
      <c r="E50" s="9"/>
      <c r="F50" s="9"/>
      <c r="G50" s="9"/>
      <c r="H50" s="10"/>
      <c r="I50" s="10"/>
      <c r="J50" s="10"/>
      <c r="K50" s="10"/>
      <c r="L50" s="66"/>
      <c r="M50" s="66"/>
      <c r="N50" s="10"/>
      <c r="O50" s="10">
        <f>ROUND($O$53+$O$55+$O$56+$O$58+$O$59+$O$62+$O$63+$O$65+$O$66,2)</f>
        <v>161862.82</v>
      </c>
      <c r="P50" s="10">
        <f>ROUND($P$53+$P$55+$P$56+$P$58+$P$59+$P$62+$P$63+$P$65+$P$66,2)</f>
        <v>56343.6</v>
      </c>
      <c r="Q50" s="10">
        <f>ROUND($Q$53+$Q$55+$Q$56+$Q$58+$Q$59+$Q$62+$Q$63+$Q$65+$Q$66,2)</f>
        <v>218206.42</v>
      </c>
      <c r="R50" s="10"/>
      <c r="S50" s="66"/>
    </row>
    <row r="51" spans="1:19" s="1" customFormat="1" ht="12" customHeight="1" outlineLevel="5" x14ac:dyDescent="0.2">
      <c r="A51" s="7"/>
      <c r="B51" s="8" t="s">
        <v>86</v>
      </c>
      <c r="C51" s="9"/>
      <c r="D51" s="9"/>
      <c r="E51" s="9"/>
      <c r="F51" s="9"/>
      <c r="G51" s="9"/>
      <c r="H51" s="10"/>
      <c r="I51" s="10"/>
      <c r="J51" s="10"/>
      <c r="K51" s="10"/>
      <c r="L51" s="66"/>
      <c r="M51" s="66"/>
      <c r="N51" s="10"/>
      <c r="O51" s="10">
        <f>ROUND($O$53+$O$55+$O$56+$O$58+$O$59,2)</f>
        <v>75462.820000000007</v>
      </c>
      <c r="P51" s="10">
        <f>ROUND($P$53+$P$55+$P$56+$P$58+$P$59,2)</f>
        <v>47715.6</v>
      </c>
      <c r="Q51" s="10">
        <f>ROUND($Q$53+$Q$55+$Q$56+$Q$58+$Q$59,2)</f>
        <v>123178.42</v>
      </c>
      <c r="R51" s="10"/>
      <c r="S51" s="66"/>
    </row>
    <row r="52" spans="1:19" s="11" customFormat="1" ht="21.95" customHeight="1" outlineLevel="6" x14ac:dyDescent="0.15">
      <c r="A52" s="12">
        <v>9</v>
      </c>
      <c r="B52" s="13" t="s">
        <v>87</v>
      </c>
      <c r="C52" s="14" t="s">
        <v>49</v>
      </c>
      <c r="D52" s="14"/>
      <c r="E52" s="14"/>
      <c r="F52" s="14"/>
      <c r="G52" s="14"/>
      <c r="H52" s="15">
        <v>74.234999999999999</v>
      </c>
      <c r="I52" s="15">
        <v>74.234999999999999</v>
      </c>
      <c r="J52" s="16"/>
      <c r="K52" s="16">
        <f>$K$53</f>
        <v>74.234999999999999</v>
      </c>
      <c r="L52" s="63"/>
      <c r="M52" s="63"/>
      <c r="N52" s="16">
        <f>ROUND($Q$52/$K$52,2)</f>
        <v>700</v>
      </c>
      <c r="O52" s="16">
        <f>ROUND($O$53,2)</f>
        <v>51964.5</v>
      </c>
      <c r="P52" s="16">
        <f>ROUND($P$53,2)</f>
        <v>0</v>
      </c>
      <c r="Q52" s="16">
        <f>ROUND($Q$53,2)</f>
        <v>51964.5</v>
      </c>
      <c r="R52" s="17" t="s">
        <v>50</v>
      </c>
      <c r="S52" s="72"/>
    </row>
    <row r="53" spans="1:19" s="18" customFormat="1" ht="11.1" customHeight="1" outlineLevel="7" x14ac:dyDescent="0.2">
      <c r="A53" s="19"/>
      <c r="B53" s="20" t="s">
        <v>22</v>
      </c>
      <c r="C53" s="21" t="s">
        <v>49</v>
      </c>
      <c r="D53" s="21"/>
      <c r="E53" s="21"/>
      <c r="F53" s="21"/>
      <c r="G53" s="21"/>
      <c r="H53" s="22">
        <v>74.234999999999999</v>
      </c>
      <c r="I53" s="22">
        <f>$H$53</f>
        <v>74.234999999999999</v>
      </c>
      <c r="J53" s="22">
        <v>1</v>
      </c>
      <c r="K53" s="23">
        <f>ROUND($I$53*$J$53,3)</f>
        <v>74.234999999999999</v>
      </c>
      <c r="L53" s="61">
        <v>700</v>
      </c>
      <c r="M53" s="62"/>
      <c r="N53" s="46">
        <f>ROUND($M$53+$L$53,2)</f>
        <v>700</v>
      </c>
      <c r="O53" s="23">
        <f>ROUND($I$53*$L$53,2)</f>
        <v>51964.5</v>
      </c>
      <c r="P53" s="23">
        <f>ROUND($K$53*$M$53,2)</f>
        <v>0</v>
      </c>
      <c r="Q53" s="23">
        <f>ROUND($P$53+$O$53,2)</f>
        <v>51964.5</v>
      </c>
      <c r="R53" s="23"/>
      <c r="S53" s="73"/>
    </row>
    <row r="54" spans="1:19" s="11" customFormat="1" ht="21.95" customHeight="1" outlineLevel="6" x14ac:dyDescent="0.15">
      <c r="A54" s="12">
        <v>10</v>
      </c>
      <c r="B54" s="13" t="s">
        <v>88</v>
      </c>
      <c r="C54" s="14" t="s">
        <v>49</v>
      </c>
      <c r="D54" s="14"/>
      <c r="E54" s="14"/>
      <c r="F54" s="14"/>
      <c r="G54" s="14"/>
      <c r="H54" s="15">
        <v>3.03</v>
      </c>
      <c r="I54" s="15">
        <v>3.03</v>
      </c>
      <c r="J54" s="16"/>
      <c r="K54" s="16">
        <f>$K$55</f>
        <v>3.03</v>
      </c>
      <c r="L54" s="63"/>
      <c r="M54" s="63"/>
      <c r="N54" s="16">
        <f>ROUND($Q$54/$K$54,2)</f>
        <v>1100</v>
      </c>
      <c r="O54" s="16">
        <f>ROUND($O$55+$O$56,2)</f>
        <v>1333.2</v>
      </c>
      <c r="P54" s="16">
        <f>ROUND($P$55+$P$56,2)</f>
        <v>1999.8</v>
      </c>
      <c r="Q54" s="16">
        <f>ROUND($Q$55+$Q$56,2)</f>
        <v>3333</v>
      </c>
      <c r="R54" s="17" t="s">
        <v>50</v>
      </c>
      <c r="S54" s="72"/>
    </row>
    <row r="55" spans="1:19" s="18" customFormat="1" ht="11.1" customHeight="1" outlineLevel="7" x14ac:dyDescent="0.2">
      <c r="A55" s="19"/>
      <c r="B55" s="20" t="s">
        <v>22</v>
      </c>
      <c r="C55" s="21" t="s">
        <v>49</v>
      </c>
      <c r="D55" s="21"/>
      <c r="E55" s="21"/>
      <c r="F55" s="21"/>
      <c r="G55" s="21"/>
      <c r="H55" s="22">
        <v>3.03</v>
      </c>
      <c r="I55" s="22">
        <f>$H$55</f>
        <v>3.03</v>
      </c>
      <c r="J55" s="22">
        <v>1</v>
      </c>
      <c r="K55" s="23">
        <f>ROUND($I$55*$J$55,3)</f>
        <v>3.03</v>
      </c>
      <c r="L55" s="61">
        <v>440</v>
      </c>
      <c r="M55" s="62"/>
      <c r="N55" s="46">
        <f>ROUND($M$55+$L$55,2)</f>
        <v>440</v>
      </c>
      <c r="O55" s="23">
        <f>ROUND($I$55*$L$55,2)</f>
        <v>1333.2</v>
      </c>
      <c r="P55" s="23">
        <f>ROUND($K$55*$M$55,2)</f>
        <v>0</v>
      </c>
      <c r="Q55" s="23">
        <f>ROUND($P$55+$O$55,2)</f>
        <v>1333.2</v>
      </c>
      <c r="R55" s="23"/>
      <c r="S55" s="73"/>
    </row>
    <row r="56" spans="1:19" s="1" customFormat="1" ht="21.95" customHeight="1" outlineLevel="7" x14ac:dyDescent="0.2">
      <c r="A56" s="24"/>
      <c r="B56" s="25" t="s">
        <v>53</v>
      </c>
      <c r="C56" s="26" t="s">
        <v>49</v>
      </c>
      <c r="D56" s="26"/>
      <c r="E56" s="26"/>
      <c r="F56" s="26"/>
      <c r="G56" s="26"/>
      <c r="H56" s="27">
        <v>3.03</v>
      </c>
      <c r="I56" s="27">
        <f>$H$56</f>
        <v>3.03</v>
      </c>
      <c r="J56" s="29">
        <v>1.1000000000000001</v>
      </c>
      <c r="K56" s="28">
        <f>ROUND($I$56*$J$56,3)</f>
        <v>3.3330000000000002</v>
      </c>
      <c r="L56" s="64"/>
      <c r="M56" s="65">
        <v>600</v>
      </c>
      <c r="N56" s="31">
        <f>ROUND($M$56+$L$56,2)</f>
        <v>600</v>
      </c>
      <c r="O56" s="28">
        <f>ROUND($I$56*$L$56,2)</f>
        <v>0</v>
      </c>
      <c r="P56" s="28">
        <f>ROUND($K$56*$M$56,2)</f>
        <v>1999.8</v>
      </c>
      <c r="Q56" s="28">
        <f>ROUND($P$56+$O$56,2)</f>
        <v>1999.8</v>
      </c>
      <c r="R56" s="30" t="s">
        <v>54</v>
      </c>
      <c r="S56" s="74"/>
    </row>
    <row r="57" spans="1:19" s="11" customFormat="1" ht="21.95" customHeight="1" outlineLevel="6" x14ac:dyDescent="0.15">
      <c r="A57" s="12">
        <v>11</v>
      </c>
      <c r="B57" s="13" t="s">
        <v>89</v>
      </c>
      <c r="C57" s="14" t="s">
        <v>49</v>
      </c>
      <c r="D57" s="14"/>
      <c r="E57" s="14"/>
      <c r="F57" s="14"/>
      <c r="G57" s="14"/>
      <c r="H57" s="15">
        <v>69.266000000000005</v>
      </c>
      <c r="I57" s="15">
        <v>69.266000000000005</v>
      </c>
      <c r="J57" s="16"/>
      <c r="K57" s="16">
        <f>$K$58</f>
        <v>69.266000000000005</v>
      </c>
      <c r="L57" s="63"/>
      <c r="M57" s="63"/>
      <c r="N57" s="16">
        <f>ROUND($Q$57/$K$57,2)</f>
        <v>980</v>
      </c>
      <c r="O57" s="16">
        <f>ROUND($O$58+$O$59,2)</f>
        <v>22165.119999999999</v>
      </c>
      <c r="P57" s="16">
        <f>ROUND($P$58+$P$59,2)</f>
        <v>45715.8</v>
      </c>
      <c r="Q57" s="16">
        <f>ROUND($Q$58+$Q$59,2)</f>
        <v>67880.92</v>
      </c>
      <c r="R57" s="17" t="s">
        <v>50</v>
      </c>
      <c r="S57" s="72"/>
    </row>
    <row r="58" spans="1:19" s="18" customFormat="1" ht="11.1" customHeight="1" outlineLevel="7" x14ac:dyDescent="0.2">
      <c r="A58" s="19"/>
      <c r="B58" s="20" t="s">
        <v>22</v>
      </c>
      <c r="C58" s="21" t="s">
        <v>49</v>
      </c>
      <c r="D58" s="21"/>
      <c r="E58" s="21"/>
      <c r="F58" s="21"/>
      <c r="G58" s="21"/>
      <c r="H58" s="22">
        <v>69.266000000000005</v>
      </c>
      <c r="I58" s="22">
        <f>$H$58</f>
        <v>69.266000000000005</v>
      </c>
      <c r="J58" s="22">
        <v>1</v>
      </c>
      <c r="K58" s="23">
        <f>ROUND($I$58*$J$58,3)</f>
        <v>69.266000000000005</v>
      </c>
      <c r="L58" s="61">
        <v>320</v>
      </c>
      <c r="M58" s="62"/>
      <c r="N58" s="46">
        <f>ROUND($M$58+$L$58,2)</f>
        <v>320</v>
      </c>
      <c r="O58" s="23">
        <f>ROUND($I$58*$L$58,2)</f>
        <v>22165.119999999999</v>
      </c>
      <c r="P58" s="23">
        <f>ROUND($K$58*$M$58,2)</f>
        <v>0</v>
      </c>
      <c r="Q58" s="23">
        <f>ROUND($P$58+$O$58,2)</f>
        <v>22165.119999999999</v>
      </c>
      <c r="R58" s="23"/>
      <c r="S58" s="73"/>
    </row>
    <row r="59" spans="1:19" s="1" customFormat="1" ht="21.95" customHeight="1" outlineLevel="7" x14ac:dyDescent="0.2">
      <c r="A59" s="24"/>
      <c r="B59" s="25" t="s">
        <v>53</v>
      </c>
      <c r="C59" s="26" t="s">
        <v>49</v>
      </c>
      <c r="D59" s="26"/>
      <c r="E59" s="26"/>
      <c r="F59" s="26"/>
      <c r="G59" s="26"/>
      <c r="H59" s="27">
        <v>69.266000000000005</v>
      </c>
      <c r="I59" s="27">
        <f>$H$59</f>
        <v>69.266000000000005</v>
      </c>
      <c r="J59" s="29">
        <v>1.1000000000000001</v>
      </c>
      <c r="K59" s="28">
        <f>ROUND($I$59*$J$59,3)</f>
        <v>76.192999999999998</v>
      </c>
      <c r="L59" s="64"/>
      <c r="M59" s="65">
        <v>600</v>
      </c>
      <c r="N59" s="31">
        <f>ROUND($M$59+$L$59,2)</f>
        <v>600</v>
      </c>
      <c r="O59" s="28">
        <f>ROUND($I$59*$L$59,2)</f>
        <v>0</v>
      </c>
      <c r="P59" s="28">
        <f>ROUND($K$59*$M$59,2)</f>
        <v>45715.8</v>
      </c>
      <c r="Q59" s="28">
        <f>ROUND($P$59+$O$59,2)</f>
        <v>45715.8</v>
      </c>
      <c r="R59" s="30" t="s">
        <v>54</v>
      </c>
      <c r="S59" s="74"/>
    </row>
    <row r="60" spans="1:19" s="1" customFormat="1" ht="12" customHeight="1" outlineLevel="5" x14ac:dyDescent="0.2">
      <c r="A60" s="7"/>
      <c r="B60" s="8" t="s">
        <v>90</v>
      </c>
      <c r="C60" s="9"/>
      <c r="D60" s="9"/>
      <c r="E60" s="9"/>
      <c r="F60" s="9"/>
      <c r="G60" s="9"/>
      <c r="H60" s="10"/>
      <c r="I60" s="10"/>
      <c r="J60" s="10"/>
      <c r="K60" s="10"/>
      <c r="L60" s="66"/>
      <c r="M60" s="66"/>
      <c r="N60" s="10"/>
      <c r="O60" s="10">
        <f>ROUND($O$62+$O$63+$O$65+$O$66,2)</f>
        <v>86400</v>
      </c>
      <c r="P60" s="10">
        <f>ROUND($P$62+$P$63+$P$65+$P$66,2)</f>
        <v>8628</v>
      </c>
      <c r="Q60" s="10">
        <f>ROUND($Q$62+$Q$63+$Q$65+$Q$66,2)</f>
        <v>95028</v>
      </c>
      <c r="R60" s="10"/>
      <c r="S60" s="66"/>
    </row>
    <row r="61" spans="1:19" s="11" customFormat="1" ht="11.1" customHeight="1" outlineLevel="6" x14ac:dyDescent="0.15">
      <c r="A61" s="12">
        <v>12</v>
      </c>
      <c r="B61" s="13" t="s">
        <v>91</v>
      </c>
      <c r="C61" s="14" t="s">
        <v>92</v>
      </c>
      <c r="D61" s="14"/>
      <c r="E61" s="14"/>
      <c r="F61" s="14"/>
      <c r="G61" s="14"/>
      <c r="H61" s="15">
        <v>60</v>
      </c>
      <c r="I61" s="15">
        <v>60</v>
      </c>
      <c r="J61" s="16"/>
      <c r="K61" s="16">
        <f>$K$62</f>
        <v>60</v>
      </c>
      <c r="L61" s="63"/>
      <c r="M61" s="63"/>
      <c r="N61" s="16">
        <f>ROUND($Q$61/$K$61,2)</f>
        <v>1291.8</v>
      </c>
      <c r="O61" s="16">
        <f>ROUND($O$62+$O$63,2)</f>
        <v>72000</v>
      </c>
      <c r="P61" s="16">
        <f>ROUND($P$62+$P$63,2)</f>
        <v>5508</v>
      </c>
      <c r="Q61" s="16">
        <f>ROUND($Q$62+$Q$63,2)</f>
        <v>77508</v>
      </c>
      <c r="R61" s="17"/>
      <c r="S61" s="72"/>
    </row>
    <row r="62" spans="1:19" s="18" customFormat="1" ht="11.1" customHeight="1" outlineLevel="7" x14ac:dyDescent="0.2">
      <c r="A62" s="19"/>
      <c r="B62" s="20" t="s">
        <v>22</v>
      </c>
      <c r="C62" s="21" t="s">
        <v>92</v>
      </c>
      <c r="D62" s="21"/>
      <c r="E62" s="21"/>
      <c r="F62" s="21"/>
      <c r="G62" s="21"/>
      <c r="H62" s="22">
        <v>60</v>
      </c>
      <c r="I62" s="22">
        <f>$H$62</f>
        <v>60</v>
      </c>
      <c r="J62" s="22">
        <v>1</v>
      </c>
      <c r="K62" s="23">
        <f>ROUND($I$62*$J$62,3)</f>
        <v>60</v>
      </c>
      <c r="L62" s="68">
        <v>1200</v>
      </c>
      <c r="M62" s="62"/>
      <c r="N62" s="48">
        <f>ROUND($M$62+$L$62,2)</f>
        <v>1200</v>
      </c>
      <c r="O62" s="23">
        <f>ROUND($I$62*$L$62,2)</f>
        <v>72000</v>
      </c>
      <c r="P62" s="23">
        <f>ROUND($K$62*$M$62,2)</f>
        <v>0</v>
      </c>
      <c r="Q62" s="23">
        <f>ROUND($P$62+$O$62,2)</f>
        <v>72000</v>
      </c>
      <c r="R62" s="23"/>
      <c r="S62" s="73"/>
    </row>
    <row r="63" spans="1:19" s="1" customFormat="1" ht="11.1" customHeight="1" outlineLevel="7" x14ac:dyDescent="0.2">
      <c r="A63" s="24"/>
      <c r="B63" s="25" t="s">
        <v>93</v>
      </c>
      <c r="C63" s="26" t="s">
        <v>92</v>
      </c>
      <c r="D63" s="26"/>
      <c r="E63" s="26"/>
      <c r="F63" s="26"/>
      <c r="G63" s="26"/>
      <c r="H63" s="27">
        <v>60</v>
      </c>
      <c r="I63" s="27">
        <f>$H$63</f>
        <v>60</v>
      </c>
      <c r="J63" s="31">
        <v>1.02</v>
      </c>
      <c r="K63" s="28">
        <f>ROUND($I$63*$J$63,3)</f>
        <v>61.2</v>
      </c>
      <c r="L63" s="64"/>
      <c r="M63" s="65">
        <v>90</v>
      </c>
      <c r="N63" s="31">
        <f>ROUND($M$63+$L$63,2)</f>
        <v>90</v>
      </c>
      <c r="O63" s="28">
        <f>ROUND($I$63*$L$63,2)</f>
        <v>0</v>
      </c>
      <c r="P63" s="28">
        <f>ROUND($K$63*$M$63,2)</f>
        <v>5508</v>
      </c>
      <c r="Q63" s="28">
        <f>ROUND($P$63+$O$63,2)</f>
        <v>5508</v>
      </c>
      <c r="R63" s="30"/>
      <c r="S63" s="74"/>
    </row>
    <row r="64" spans="1:19" s="11" customFormat="1" ht="21.95" customHeight="1" outlineLevel="6" x14ac:dyDescent="0.15">
      <c r="A64" s="12">
        <v>13</v>
      </c>
      <c r="B64" s="13" t="s">
        <v>94</v>
      </c>
      <c r="C64" s="14" t="s">
        <v>92</v>
      </c>
      <c r="D64" s="14"/>
      <c r="E64" s="14"/>
      <c r="F64" s="14"/>
      <c r="G64" s="14"/>
      <c r="H64" s="15">
        <v>48</v>
      </c>
      <c r="I64" s="15">
        <v>48</v>
      </c>
      <c r="J64" s="16"/>
      <c r="K64" s="16">
        <f>$K$65</f>
        <v>48</v>
      </c>
      <c r="L64" s="63"/>
      <c r="M64" s="63"/>
      <c r="N64" s="16">
        <f>ROUND($Q$64/$K$64,2)</f>
        <v>365</v>
      </c>
      <c r="O64" s="16">
        <f>ROUND($O$65+$O$66,2)</f>
        <v>14400</v>
      </c>
      <c r="P64" s="16">
        <f>ROUND($P$65+$P$66,2)</f>
        <v>3120</v>
      </c>
      <c r="Q64" s="16">
        <f>ROUND($Q$65+$Q$66,2)</f>
        <v>17520</v>
      </c>
      <c r="R64" s="17" t="s">
        <v>95</v>
      </c>
      <c r="S64" s="72"/>
    </row>
    <row r="65" spans="1:19" s="18" customFormat="1" ht="11.1" customHeight="1" outlineLevel="7" x14ac:dyDescent="0.2">
      <c r="A65" s="19"/>
      <c r="B65" s="20" t="s">
        <v>22</v>
      </c>
      <c r="C65" s="21" t="s">
        <v>92</v>
      </c>
      <c r="D65" s="21"/>
      <c r="E65" s="21"/>
      <c r="F65" s="21"/>
      <c r="G65" s="21"/>
      <c r="H65" s="22">
        <v>48</v>
      </c>
      <c r="I65" s="22">
        <f>$H$65</f>
        <v>48</v>
      </c>
      <c r="J65" s="22">
        <v>1</v>
      </c>
      <c r="K65" s="23">
        <f>ROUND($I$65*$J$65,3)</f>
        <v>48</v>
      </c>
      <c r="L65" s="61">
        <v>300</v>
      </c>
      <c r="M65" s="62"/>
      <c r="N65" s="46">
        <f>ROUND($M$65+$L$65,2)</f>
        <v>300</v>
      </c>
      <c r="O65" s="23">
        <f>ROUND($I$65*$L$65,2)</f>
        <v>14400</v>
      </c>
      <c r="P65" s="23">
        <f>ROUND($K$65*$M$65,2)</f>
        <v>0</v>
      </c>
      <c r="Q65" s="23">
        <f>ROUND($P$65+$O$65,2)</f>
        <v>14400</v>
      </c>
      <c r="R65" s="23"/>
      <c r="S65" s="73"/>
    </row>
    <row r="66" spans="1:19" s="1" customFormat="1" ht="21.95" customHeight="1" outlineLevel="7" x14ac:dyDescent="0.2">
      <c r="A66" s="24"/>
      <c r="B66" s="25" t="s">
        <v>96</v>
      </c>
      <c r="C66" s="26" t="s">
        <v>92</v>
      </c>
      <c r="D66" s="26" t="s">
        <v>97</v>
      </c>
      <c r="E66" s="26"/>
      <c r="F66" s="26"/>
      <c r="G66" s="26"/>
      <c r="H66" s="27">
        <v>48</v>
      </c>
      <c r="I66" s="27">
        <f>$H$66</f>
        <v>48</v>
      </c>
      <c r="J66" s="32">
        <v>1</v>
      </c>
      <c r="K66" s="28">
        <f>ROUND($I$66*$J$66,3)</f>
        <v>48</v>
      </c>
      <c r="L66" s="64"/>
      <c r="M66" s="65">
        <v>65</v>
      </c>
      <c r="N66" s="31">
        <f>ROUND($M$66+$L$66,2)</f>
        <v>65</v>
      </c>
      <c r="O66" s="28">
        <f>ROUND($I$66*$L$66,2)</f>
        <v>0</v>
      </c>
      <c r="P66" s="28">
        <f>ROUND($K$66*$M$66,2)</f>
        <v>3120</v>
      </c>
      <c r="Q66" s="28">
        <f>ROUND($P$66+$O$66,2)</f>
        <v>3120</v>
      </c>
      <c r="R66" s="30"/>
      <c r="S66" s="74"/>
    </row>
    <row r="67" spans="1:19" s="1" customFormat="1" ht="12" customHeight="1" outlineLevel="3" x14ac:dyDescent="0.2">
      <c r="A67" s="7"/>
      <c r="B67" s="8" t="s">
        <v>98</v>
      </c>
      <c r="C67" s="9"/>
      <c r="D67" s="9"/>
      <c r="E67" s="9"/>
      <c r="F67" s="9"/>
      <c r="G67" s="9"/>
      <c r="H67" s="10"/>
      <c r="I67" s="10"/>
      <c r="J67" s="10"/>
      <c r="K67" s="10"/>
      <c r="L67" s="66"/>
      <c r="M67" s="66"/>
      <c r="N67" s="10"/>
      <c r="O67" s="10">
        <f>ROUND($O$71+$O$72+$O$73+$O$74+$O$75+$O$76+$O$77+$O$78+$O$80+$O$81+$O$82+$O$84+$O$85+$O$88+$O$90+$O$91+$O$93+$O$94,2)</f>
        <v>178142.58</v>
      </c>
      <c r="P67" s="10">
        <f>ROUND($P$71+$P$72+$P$73+$P$74+$P$75+$P$76+$P$77+$P$78+$P$80+$P$81+$P$82+$P$84+$P$85+$P$88+$P$90+$P$91+$P$93+$P$94,2)</f>
        <v>49421.88</v>
      </c>
      <c r="Q67" s="10">
        <f>ROUND($Q$71+$Q$72+$Q$73+$Q$74+$Q$75+$Q$76+$Q$77+$Q$78+$Q$80+$Q$81+$Q$82+$Q$84+$Q$85+$Q$88+$Q$90+$Q$91+$Q$93+$Q$94,2)</f>
        <v>227564.46</v>
      </c>
      <c r="R67" s="10"/>
      <c r="S67" s="66"/>
    </row>
    <row r="68" spans="1:19" s="1" customFormat="1" ht="12" customHeight="1" outlineLevel="4" x14ac:dyDescent="0.2">
      <c r="A68" s="7"/>
      <c r="B68" s="8" t="s">
        <v>99</v>
      </c>
      <c r="C68" s="9"/>
      <c r="D68" s="9"/>
      <c r="E68" s="9"/>
      <c r="F68" s="9"/>
      <c r="G68" s="9"/>
      <c r="H68" s="10"/>
      <c r="I68" s="10"/>
      <c r="J68" s="10"/>
      <c r="K68" s="10"/>
      <c r="L68" s="66"/>
      <c r="M68" s="66"/>
      <c r="N68" s="10"/>
      <c r="O68" s="10">
        <f>ROUND($O$71+$O$72+$O$73+$O$74+$O$75+$O$76+$O$77+$O$78+$O$80+$O$81+$O$82+$O$84+$O$85+$O$88+$O$90+$O$91+$O$93+$O$94,2)</f>
        <v>178142.58</v>
      </c>
      <c r="P68" s="10">
        <f>ROUND($P$71+$P$72+$P$73+$P$74+$P$75+$P$76+$P$77+$P$78+$P$80+$P$81+$P$82+$P$84+$P$85+$P$88+$P$90+$P$91+$P$93+$P$94,2)</f>
        <v>49421.88</v>
      </c>
      <c r="Q68" s="10">
        <f>ROUND($Q$71+$Q$72+$Q$73+$Q$74+$Q$75+$Q$76+$Q$77+$Q$78+$Q$80+$Q$81+$Q$82+$Q$84+$Q$85+$Q$88+$Q$90+$Q$91+$Q$93+$Q$94,2)</f>
        <v>227564.46</v>
      </c>
      <c r="R68" s="10"/>
      <c r="S68" s="66"/>
    </row>
    <row r="69" spans="1:19" s="1" customFormat="1" ht="12" customHeight="1" outlineLevel="5" x14ac:dyDescent="0.2">
      <c r="A69" s="7"/>
      <c r="B69" s="8" t="s">
        <v>100</v>
      </c>
      <c r="C69" s="9"/>
      <c r="D69" s="9"/>
      <c r="E69" s="9"/>
      <c r="F69" s="9"/>
      <c r="G69" s="9"/>
      <c r="H69" s="10"/>
      <c r="I69" s="10"/>
      <c r="J69" s="10"/>
      <c r="K69" s="10"/>
      <c r="L69" s="66"/>
      <c r="M69" s="66"/>
      <c r="N69" s="10"/>
      <c r="O69" s="10">
        <f>ROUND($O$71+$O$72+$O$73+$O$74+$O$75+$O$76+$O$77+$O$78+$O$80+$O$81+$O$82+$O$84+$O$85,2)</f>
        <v>163210.20000000001</v>
      </c>
      <c r="P69" s="10">
        <f>ROUND($P$71+$P$72+$P$73+$P$74+$P$75+$P$76+$P$77+$P$78+$P$80+$P$81+$P$82+$P$84+$P$85,2)</f>
        <v>43654.080000000002</v>
      </c>
      <c r="Q69" s="10">
        <f>ROUND($Q$71+$Q$72+$Q$73+$Q$74+$Q$75+$Q$76+$Q$77+$Q$78+$Q$80+$Q$81+$Q$82+$Q$84+$Q$85,2)</f>
        <v>206864.28</v>
      </c>
      <c r="R69" s="10"/>
      <c r="S69" s="66"/>
    </row>
    <row r="70" spans="1:19" s="11" customFormat="1" ht="11.1" customHeight="1" outlineLevel="6" x14ac:dyDescent="0.15">
      <c r="A70" s="12">
        <v>14</v>
      </c>
      <c r="B70" s="13" t="s">
        <v>101</v>
      </c>
      <c r="C70" s="14" t="s">
        <v>92</v>
      </c>
      <c r="D70" s="14"/>
      <c r="E70" s="14"/>
      <c r="F70" s="14"/>
      <c r="G70" s="14"/>
      <c r="H70" s="15">
        <v>78</v>
      </c>
      <c r="I70" s="15">
        <v>78</v>
      </c>
      <c r="J70" s="16"/>
      <c r="K70" s="16">
        <f>$K$71</f>
        <v>78</v>
      </c>
      <c r="L70" s="63"/>
      <c r="M70" s="63"/>
      <c r="N70" s="16">
        <f>ROUND($Q$70/$K$70,2)</f>
        <v>2118.08</v>
      </c>
      <c r="O70" s="16">
        <f>ROUND($O$71+$O$72+$O$73+$O$74+$O$75+$O$76+$O$77+$O$78,2)</f>
        <v>132600</v>
      </c>
      <c r="P70" s="16">
        <f>ROUND($P$71+$P$72+$P$73+$P$74+$P$75+$P$76+$P$77+$P$78,2)</f>
        <v>32610</v>
      </c>
      <c r="Q70" s="16">
        <f>ROUND($Q$71+$Q$72+$Q$73+$Q$74+$Q$75+$Q$76+$Q$77+$Q$78,2)</f>
        <v>165210</v>
      </c>
      <c r="R70" s="17"/>
      <c r="S70" s="72"/>
    </row>
    <row r="71" spans="1:19" s="18" customFormat="1" ht="11.1" customHeight="1" outlineLevel="7" x14ac:dyDescent="0.2">
      <c r="A71" s="19"/>
      <c r="B71" s="20" t="s">
        <v>22</v>
      </c>
      <c r="C71" s="21" t="s">
        <v>92</v>
      </c>
      <c r="D71" s="21"/>
      <c r="E71" s="21"/>
      <c r="F71" s="21"/>
      <c r="G71" s="21"/>
      <c r="H71" s="22">
        <v>78</v>
      </c>
      <c r="I71" s="22">
        <f>$H$71</f>
        <v>78</v>
      </c>
      <c r="J71" s="22">
        <v>1</v>
      </c>
      <c r="K71" s="23">
        <f>ROUND($I$71*$J$71,3)</f>
        <v>78</v>
      </c>
      <c r="L71" s="68">
        <v>1700</v>
      </c>
      <c r="M71" s="62"/>
      <c r="N71" s="48">
        <f>ROUND($M$71+$L$71,2)</f>
        <v>1700</v>
      </c>
      <c r="O71" s="23">
        <f>ROUND($I$71*$L$71,2)</f>
        <v>132600</v>
      </c>
      <c r="P71" s="23">
        <f>ROUND($K$71*$M$71,2)</f>
        <v>0</v>
      </c>
      <c r="Q71" s="23">
        <f>ROUND($P$71+$O$71,2)</f>
        <v>132600</v>
      </c>
      <c r="R71" s="23"/>
      <c r="S71" s="73"/>
    </row>
    <row r="72" spans="1:19" s="1" customFormat="1" ht="11.1" customHeight="1" outlineLevel="7" x14ac:dyDescent="0.2">
      <c r="A72" s="24"/>
      <c r="B72" s="25" t="s">
        <v>102</v>
      </c>
      <c r="C72" s="26" t="s">
        <v>103</v>
      </c>
      <c r="D72" s="26"/>
      <c r="E72" s="26"/>
      <c r="F72" s="26"/>
      <c r="G72" s="26"/>
      <c r="H72" s="27">
        <v>6</v>
      </c>
      <c r="I72" s="27">
        <f>$H$72</f>
        <v>6</v>
      </c>
      <c r="J72" s="32">
        <v>1</v>
      </c>
      <c r="K72" s="28">
        <f>ROUND($I$72*$J$72,3)</f>
        <v>6</v>
      </c>
      <c r="L72" s="64"/>
      <c r="M72" s="65">
        <v>350</v>
      </c>
      <c r="N72" s="31">
        <f>ROUND($M$72+$L$72,2)</f>
        <v>350</v>
      </c>
      <c r="O72" s="28">
        <f>ROUND($I$72*$L$72,2)</f>
        <v>0</v>
      </c>
      <c r="P72" s="28">
        <f>ROUND($K$72*$M$72,2)</f>
        <v>2100</v>
      </c>
      <c r="Q72" s="28">
        <f>ROUND($P$72+$O$72,2)</f>
        <v>2100</v>
      </c>
      <c r="R72" s="30" t="s">
        <v>104</v>
      </c>
      <c r="S72" s="74"/>
    </row>
    <row r="73" spans="1:19" s="1" customFormat="1" ht="11.1" customHeight="1" outlineLevel="7" x14ac:dyDescent="0.2">
      <c r="A73" s="24"/>
      <c r="B73" s="25" t="s">
        <v>105</v>
      </c>
      <c r="C73" s="26" t="s">
        <v>103</v>
      </c>
      <c r="D73" s="26"/>
      <c r="E73" s="26"/>
      <c r="F73" s="26"/>
      <c r="G73" s="26"/>
      <c r="H73" s="27">
        <v>42</v>
      </c>
      <c r="I73" s="27">
        <f>$H$73</f>
        <v>42</v>
      </c>
      <c r="J73" s="32">
        <v>1</v>
      </c>
      <c r="K73" s="28">
        <f>ROUND($I$73*$J$73,3)</f>
        <v>42</v>
      </c>
      <c r="L73" s="64"/>
      <c r="M73" s="65">
        <v>200</v>
      </c>
      <c r="N73" s="31">
        <f>ROUND($M$73+$L$73,2)</f>
        <v>200</v>
      </c>
      <c r="O73" s="28">
        <f>ROUND($I$73*$L$73,2)</f>
        <v>0</v>
      </c>
      <c r="P73" s="28">
        <f>ROUND($K$73*$M$73,2)</f>
        <v>8400</v>
      </c>
      <c r="Q73" s="28">
        <f>ROUND($P$73+$O$73,2)</f>
        <v>8400</v>
      </c>
      <c r="R73" s="30" t="s">
        <v>104</v>
      </c>
      <c r="S73" s="74"/>
    </row>
    <row r="74" spans="1:19" s="1" customFormat="1" ht="11.1" customHeight="1" outlineLevel="7" x14ac:dyDescent="0.2">
      <c r="A74" s="24"/>
      <c r="B74" s="25" t="s">
        <v>106</v>
      </c>
      <c r="C74" s="26" t="s">
        <v>103</v>
      </c>
      <c r="D74" s="26"/>
      <c r="E74" s="26"/>
      <c r="F74" s="26"/>
      <c r="G74" s="26"/>
      <c r="H74" s="27">
        <v>18</v>
      </c>
      <c r="I74" s="27">
        <f>$H$74</f>
        <v>18</v>
      </c>
      <c r="J74" s="32">
        <v>1</v>
      </c>
      <c r="K74" s="28">
        <f>ROUND($I$74*$J$74,3)</f>
        <v>18</v>
      </c>
      <c r="L74" s="64"/>
      <c r="M74" s="65">
        <v>65</v>
      </c>
      <c r="N74" s="31">
        <f>ROUND($M$74+$L$74,2)</f>
        <v>65</v>
      </c>
      <c r="O74" s="28">
        <f>ROUND($I$74*$L$74,2)</f>
        <v>0</v>
      </c>
      <c r="P74" s="28">
        <f>ROUND($K$74*$M$74,2)</f>
        <v>1170</v>
      </c>
      <c r="Q74" s="28">
        <f>ROUND($P$74+$O$74,2)</f>
        <v>1170</v>
      </c>
      <c r="R74" s="30" t="s">
        <v>104</v>
      </c>
      <c r="S74" s="74"/>
    </row>
    <row r="75" spans="1:19" s="1" customFormat="1" ht="11.1" customHeight="1" outlineLevel="7" x14ac:dyDescent="0.2">
      <c r="A75" s="24"/>
      <c r="B75" s="25" t="s">
        <v>107</v>
      </c>
      <c r="C75" s="26" t="s">
        <v>103</v>
      </c>
      <c r="D75" s="26"/>
      <c r="E75" s="26"/>
      <c r="F75" s="26"/>
      <c r="G75" s="26"/>
      <c r="H75" s="27">
        <v>6</v>
      </c>
      <c r="I75" s="27">
        <f>$H$75</f>
        <v>6</v>
      </c>
      <c r="J75" s="32">
        <v>1</v>
      </c>
      <c r="K75" s="28">
        <f>ROUND($I$75*$J$75,3)</f>
        <v>6</v>
      </c>
      <c r="L75" s="64"/>
      <c r="M75" s="65">
        <v>450</v>
      </c>
      <c r="N75" s="31">
        <f>ROUND($M$75+$L$75,2)</f>
        <v>450</v>
      </c>
      <c r="O75" s="28">
        <f>ROUND($I$75*$L$75,2)</f>
        <v>0</v>
      </c>
      <c r="P75" s="28">
        <f>ROUND($K$75*$M$75,2)</f>
        <v>2700</v>
      </c>
      <c r="Q75" s="28">
        <f>ROUND($P$75+$O$75,2)</f>
        <v>2700</v>
      </c>
      <c r="R75" s="30" t="s">
        <v>104</v>
      </c>
      <c r="S75" s="74"/>
    </row>
    <row r="76" spans="1:19" s="1" customFormat="1" ht="21.95" customHeight="1" outlineLevel="7" x14ac:dyDescent="0.2">
      <c r="A76" s="24"/>
      <c r="B76" s="25" t="s">
        <v>108</v>
      </c>
      <c r="C76" s="26" t="s">
        <v>103</v>
      </c>
      <c r="D76" s="26"/>
      <c r="E76" s="26"/>
      <c r="F76" s="26"/>
      <c r="G76" s="26"/>
      <c r="H76" s="27">
        <v>6</v>
      </c>
      <c r="I76" s="27">
        <f>$H$76</f>
        <v>6</v>
      </c>
      <c r="J76" s="32">
        <v>1</v>
      </c>
      <c r="K76" s="28">
        <f>ROUND($I$76*$J$76,3)</f>
        <v>6</v>
      </c>
      <c r="L76" s="64"/>
      <c r="M76" s="65">
        <v>370</v>
      </c>
      <c r="N76" s="31">
        <f>ROUND($M$76+$L$76,2)</f>
        <v>370</v>
      </c>
      <c r="O76" s="28">
        <f>ROUND($I$76*$L$76,2)</f>
        <v>0</v>
      </c>
      <c r="P76" s="28">
        <f>ROUND($K$76*$M$76,2)</f>
        <v>2220</v>
      </c>
      <c r="Q76" s="28">
        <f>ROUND($P$76+$O$76,2)</f>
        <v>2220</v>
      </c>
      <c r="R76" s="30" t="s">
        <v>104</v>
      </c>
      <c r="S76" s="74"/>
    </row>
    <row r="77" spans="1:19" s="1" customFormat="1" ht="21.95" customHeight="1" outlineLevel="7" x14ac:dyDescent="0.2">
      <c r="A77" s="24"/>
      <c r="B77" s="25" t="s">
        <v>109</v>
      </c>
      <c r="C77" s="26" t="s">
        <v>92</v>
      </c>
      <c r="D77" s="26"/>
      <c r="E77" s="26"/>
      <c r="F77" s="26"/>
      <c r="G77" s="26"/>
      <c r="H77" s="27">
        <v>18</v>
      </c>
      <c r="I77" s="27">
        <f>$H$77</f>
        <v>18</v>
      </c>
      <c r="J77" s="32">
        <v>1</v>
      </c>
      <c r="K77" s="28">
        <f>ROUND($I$77*$J$77,3)</f>
        <v>18</v>
      </c>
      <c r="L77" s="64"/>
      <c r="M77" s="65">
        <v>390</v>
      </c>
      <c r="N77" s="31">
        <f>ROUND($M$77+$L$77,2)</f>
        <v>390</v>
      </c>
      <c r="O77" s="28">
        <f>ROUND($I$77*$L$77,2)</f>
        <v>0</v>
      </c>
      <c r="P77" s="28">
        <f>ROUND($K$77*$M$77,2)</f>
        <v>7020</v>
      </c>
      <c r="Q77" s="28">
        <f>ROUND($P$77+$O$77,2)</f>
        <v>7020</v>
      </c>
      <c r="R77" s="30" t="s">
        <v>110</v>
      </c>
      <c r="S77" s="74"/>
    </row>
    <row r="78" spans="1:19" s="1" customFormat="1" ht="21.95" customHeight="1" outlineLevel="7" x14ac:dyDescent="0.2">
      <c r="A78" s="24"/>
      <c r="B78" s="25" t="s">
        <v>111</v>
      </c>
      <c r="C78" s="26" t="s">
        <v>92</v>
      </c>
      <c r="D78" s="26"/>
      <c r="E78" s="26"/>
      <c r="F78" s="26"/>
      <c r="G78" s="26"/>
      <c r="H78" s="27">
        <v>60</v>
      </c>
      <c r="I78" s="27">
        <f>$H$78</f>
        <v>60</v>
      </c>
      <c r="J78" s="32">
        <v>1</v>
      </c>
      <c r="K78" s="28">
        <f>ROUND($I$78*$J$78,3)</f>
        <v>60</v>
      </c>
      <c r="L78" s="64"/>
      <c r="M78" s="65">
        <v>150</v>
      </c>
      <c r="N78" s="31">
        <f>ROUND($M$78+$L$78,2)</f>
        <v>150</v>
      </c>
      <c r="O78" s="28">
        <f>ROUND($I$78*$L$78,2)</f>
        <v>0</v>
      </c>
      <c r="P78" s="28">
        <f>ROUND($K$78*$M$78,2)</f>
        <v>9000</v>
      </c>
      <c r="Q78" s="28">
        <f>ROUND($P$78+$O$78,2)</f>
        <v>9000</v>
      </c>
      <c r="R78" s="30" t="s">
        <v>110</v>
      </c>
      <c r="S78" s="74"/>
    </row>
    <row r="79" spans="1:19" s="11" customFormat="1" ht="21.95" customHeight="1" outlineLevel="6" x14ac:dyDescent="0.15">
      <c r="A79" s="12">
        <v>15</v>
      </c>
      <c r="B79" s="13" t="s">
        <v>112</v>
      </c>
      <c r="C79" s="14" t="s">
        <v>92</v>
      </c>
      <c r="D79" s="14"/>
      <c r="E79" s="14"/>
      <c r="F79" s="14"/>
      <c r="G79" s="14"/>
      <c r="H79" s="15">
        <v>62.033999999999999</v>
      </c>
      <c r="I79" s="15">
        <v>62.033999999999999</v>
      </c>
      <c r="J79" s="16"/>
      <c r="K79" s="16">
        <f>$K$80</f>
        <v>62.033999999999999</v>
      </c>
      <c r="L79" s="63"/>
      <c r="M79" s="63"/>
      <c r="N79" s="16">
        <f>ROUND($Q$79/$K$79,2)</f>
        <v>449.02</v>
      </c>
      <c r="O79" s="16">
        <f>ROUND($O$80+$O$81+$O$82,2)</f>
        <v>18610.2</v>
      </c>
      <c r="P79" s="16">
        <f>ROUND($P$80+$P$81+$P$82,2)</f>
        <v>9244.08</v>
      </c>
      <c r="Q79" s="16">
        <f>ROUND($Q$80+$Q$81+$Q$82,2)</f>
        <v>27854.28</v>
      </c>
      <c r="R79" s="17" t="s">
        <v>95</v>
      </c>
      <c r="S79" s="72"/>
    </row>
    <row r="80" spans="1:19" s="18" customFormat="1" ht="11.1" customHeight="1" outlineLevel="7" x14ac:dyDescent="0.2">
      <c r="A80" s="19"/>
      <c r="B80" s="20" t="s">
        <v>22</v>
      </c>
      <c r="C80" s="21" t="s">
        <v>92</v>
      </c>
      <c r="D80" s="21"/>
      <c r="E80" s="21"/>
      <c r="F80" s="21"/>
      <c r="G80" s="21"/>
      <c r="H80" s="22">
        <v>62.033999999999999</v>
      </c>
      <c r="I80" s="22">
        <f>$H$80</f>
        <v>62.033999999999999</v>
      </c>
      <c r="J80" s="22">
        <v>1</v>
      </c>
      <c r="K80" s="23">
        <f>ROUND($I$80*$J$80,3)</f>
        <v>62.033999999999999</v>
      </c>
      <c r="L80" s="61">
        <v>300</v>
      </c>
      <c r="M80" s="62"/>
      <c r="N80" s="46">
        <f>ROUND($M$80+$L$80,2)</f>
        <v>300</v>
      </c>
      <c r="O80" s="23">
        <f>ROUND($I$80*$L$80,2)</f>
        <v>18610.2</v>
      </c>
      <c r="P80" s="23">
        <f>ROUND($K$80*$M$80,2)</f>
        <v>0</v>
      </c>
      <c r="Q80" s="23">
        <f>ROUND($P$80+$O$80,2)</f>
        <v>18610.2</v>
      </c>
      <c r="R80" s="23"/>
      <c r="S80" s="73"/>
    </row>
    <row r="81" spans="1:19" s="1" customFormat="1" ht="21.95" customHeight="1" outlineLevel="7" x14ac:dyDescent="0.2">
      <c r="A81" s="24"/>
      <c r="B81" s="25" t="s">
        <v>113</v>
      </c>
      <c r="C81" s="26" t="s">
        <v>92</v>
      </c>
      <c r="D81" s="26" t="s">
        <v>97</v>
      </c>
      <c r="E81" s="26"/>
      <c r="F81" s="26"/>
      <c r="G81" s="26"/>
      <c r="H81" s="27">
        <v>12</v>
      </c>
      <c r="I81" s="27">
        <f>$H$81</f>
        <v>12</v>
      </c>
      <c r="J81" s="32">
        <v>1</v>
      </c>
      <c r="K81" s="28">
        <f>ROUND($I$81*$J$81,3)</f>
        <v>12</v>
      </c>
      <c r="L81" s="64"/>
      <c r="M81" s="65">
        <v>270</v>
      </c>
      <c r="N81" s="31">
        <f>ROUND($M$81+$L$81,2)</f>
        <v>270</v>
      </c>
      <c r="O81" s="28">
        <f>ROUND($I$81*$L$81,2)</f>
        <v>0</v>
      </c>
      <c r="P81" s="28">
        <f>ROUND($K$81*$M$81,2)</f>
        <v>3240</v>
      </c>
      <c r="Q81" s="28">
        <f>ROUND($P$81+$O$81,2)</f>
        <v>3240</v>
      </c>
      <c r="R81" s="30"/>
      <c r="S81" s="74"/>
    </row>
    <row r="82" spans="1:19" s="1" customFormat="1" ht="21.95" customHeight="1" outlineLevel="7" x14ac:dyDescent="0.2">
      <c r="A82" s="24"/>
      <c r="B82" s="25" t="s">
        <v>114</v>
      </c>
      <c r="C82" s="26" t="s">
        <v>92</v>
      </c>
      <c r="D82" s="26" t="s">
        <v>97</v>
      </c>
      <c r="E82" s="26"/>
      <c r="F82" s="26"/>
      <c r="G82" s="26"/>
      <c r="H82" s="27">
        <v>50.033999999999999</v>
      </c>
      <c r="I82" s="27">
        <f>$H$82</f>
        <v>50.033999999999999</v>
      </c>
      <c r="J82" s="32">
        <v>1</v>
      </c>
      <c r="K82" s="28">
        <f>ROUND($I$82*$J$82,3)</f>
        <v>50.033999999999999</v>
      </c>
      <c r="L82" s="64"/>
      <c r="M82" s="65">
        <v>120</v>
      </c>
      <c r="N82" s="31">
        <f>ROUND($M$82+$L$82,2)</f>
        <v>120</v>
      </c>
      <c r="O82" s="28">
        <f>ROUND($I$82*$L$82,2)</f>
        <v>0</v>
      </c>
      <c r="P82" s="28">
        <f>ROUND($K$82*$M$82,2)</f>
        <v>6004.08</v>
      </c>
      <c r="Q82" s="28">
        <f>ROUND($P$82+$O$82,2)</f>
        <v>6004.08</v>
      </c>
      <c r="R82" s="30"/>
      <c r="S82" s="74"/>
    </row>
    <row r="83" spans="1:19" s="11" customFormat="1" ht="11.1" customHeight="1" outlineLevel="6" x14ac:dyDescent="0.15">
      <c r="A83" s="12">
        <v>16</v>
      </c>
      <c r="B83" s="13" t="s">
        <v>115</v>
      </c>
      <c r="C83" s="14" t="s">
        <v>92</v>
      </c>
      <c r="D83" s="14"/>
      <c r="E83" s="14"/>
      <c r="F83" s="14"/>
      <c r="G83" s="14"/>
      <c r="H83" s="15">
        <v>12</v>
      </c>
      <c r="I83" s="15">
        <v>12</v>
      </c>
      <c r="J83" s="16"/>
      <c r="K83" s="16">
        <f>$K$84</f>
        <v>12</v>
      </c>
      <c r="L83" s="63"/>
      <c r="M83" s="63"/>
      <c r="N83" s="16">
        <f>ROUND($Q$83/$K$83,2)</f>
        <v>1150</v>
      </c>
      <c r="O83" s="16">
        <f>ROUND($O$84+$O$85,2)</f>
        <v>12000</v>
      </c>
      <c r="P83" s="16">
        <f>ROUND($P$84+$P$85,2)</f>
        <v>1800</v>
      </c>
      <c r="Q83" s="16">
        <f>ROUND($Q$84+$Q$85,2)</f>
        <v>13800</v>
      </c>
      <c r="R83" s="17"/>
      <c r="S83" s="72"/>
    </row>
    <row r="84" spans="1:19" s="18" customFormat="1" ht="11.1" customHeight="1" outlineLevel="7" x14ac:dyDescent="0.2">
      <c r="A84" s="19"/>
      <c r="B84" s="20" t="s">
        <v>22</v>
      </c>
      <c r="C84" s="21" t="s">
        <v>92</v>
      </c>
      <c r="D84" s="21"/>
      <c r="E84" s="21"/>
      <c r="F84" s="21"/>
      <c r="G84" s="21"/>
      <c r="H84" s="22">
        <v>12</v>
      </c>
      <c r="I84" s="22">
        <f>$H$84</f>
        <v>12</v>
      </c>
      <c r="J84" s="22">
        <v>1</v>
      </c>
      <c r="K84" s="23">
        <f>ROUND($I$84*$J$84,3)</f>
        <v>12</v>
      </c>
      <c r="L84" s="68">
        <v>1000</v>
      </c>
      <c r="M84" s="62"/>
      <c r="N84" s="48">
        <f>ROUND($M$84+$L$84,2)</f>
        <v>1000</v>
      </c>
      <c r="O84" s="23">
        <f>ROUND($I$84*$L$84,2)</f>
        <v>12000</v>
      </c>
      <c r="P84" s="23">
        <f>ROUND($K$84*$M$84,2)</f>
        <v>0</v>
      </c>
      <c r="Q84" s="23">
        <f>ROUND($P$84+$O$84,2)</f>
        <v>12000</v>
      </c>
      <c r="R84" s="23"/>
      <c r="S84" s="73"/>
    </row>
    <row r="85" spans="1:19" s="1" customFormat="1" ht="11.1" customHeight="1" outlineLevel="7" x14ac:dyDescent="0.2">
      <c r="A85" s="24"/>
      <c r="B85" s="25" t="s">
        <v>116</v>
      </c>
      <c r="C85" s="26" t="s">
        <v>92</v>
      </c>
      <c r="D85" s="26"/>
      <c r="E85" s="26"/>
      <c r="F85" s="26"/>
      <c r="G85" s="26"/>
      <c r="H85" s="27">
        <v>12</v>
      </c>
      <c r="I85" s="27">
        <f>$H$85</f>
        <v>12</v>
      </c>
      <c r="J85" s="32">
        <v>1</v>
      </c>
      <c r="K85" s="28">
        <f>ROUND($I$85*$J$85,3)</f>
        <v>12</v>
      </c>
      <c r="L85" s="64"/>
      <c r="M85" s="65">
        <v>150</v>
      </c>
      <c r="N85" s="31">
        <f>ROUND($M$85+$L$85,2)</f>
        <v>150</v>
      </c>
      <c r="O85" s="28">
        <f>ROUND($I$85*$L$85,2)</f>
        <v>0</v>
      </c>
      <c r="P85" s="28">
        <f>ROUND($K$85*$M$85,2)</f>
        <v>1800</v>
      </c>
      <c r="Q85" s="28">
        <f>ROUND($P$85+$O$85,2)</f>
        <v>1800</v>
      </c>
      <c r="R85" s="30"/>
      <c r="S85" s="74"/>
    </row>
    <row r="86" spans="1:19" s="1" customFormat="1" ht="12" customHeight="1" outlineLevel="5" x14ac:dyDescent="0.2">
      <c r="A86" s="7"/>
      <c r="B86" s="8" t="s">
        <v>117</v>
      </c>
      <c r="C86" s="9"/>
      <c r="D86" s="9"/>
      <c r="E86" s="9"/>
      <c r="F86" s="9"/>
      <c r="G86" s="9"/>
      <c r="H86" s="10"/>
      <c r="I86" s="10"/>
      <c r="J86" s="10"/>
      <c r="K86" s="10"/>
      <c r="L86" s="66"/>
      <c r="M86" s="66"/>
      <c r="N86" s="10"/>
      <c r="O86" s="10">
        <f>ROUND($O$88+$O$90+$O$91+$O$93+$O$94,2)</f>
        <v>14932.38</v>
      </c>
      <c r="P86" s="10">
        <f>ROUND($P$88+$P$90+$P$91+$P$93+$P$94,2)</f>
        <v>5767.8</v>
      </c>
      <c r="Q86" s="10">
        <f>ROUND($Q$88+$Q$90+$Q$91+$Q$93+$Q$94,2)</f>
        <v>20700.18</v>
      </c>
      <c r="R86" s="10"/>
      <c r="S86" s="66"/>
    </row>
    <row r="87" spans="1:19" s="11" customFormat="1" ht="21.95" customHeight="1" outlineLevel="6" x14ac:dyDescent="0.15">
      <c r="A87" s="12">
        <v>17</v>
      </c>
      <c r="B87" s="13" t="s">
        <v>87</v>
      </c>
      <c r="C87" s="14" t="s">
        <v>49</v>
      </c>
      <c r="D87" s="14"/>
      <c r="E87" s="14"/>
      <c r="F87" s="14"/>
      <c r="G87" s="14"/>
      <c r="H87" s="15">
        <v>16.004999999999999</v>
      </c>
      <c r="I87" s="15">
        <v>16.004999999999999</v>
      </c>
      <c r="J87" s="16"/>
      <c r="K87" s="16">
        <f>$K$88</f>
        <v>16.004999999999999</v>
      </c>
      <c r="L87" s="63"/>
      <c r="M87" s="63"/>
      <c r="N87" s="16">
        <f>ROUND($Q$87/$K$87,2)</f>
        <v>700</v>
      </c>
      <c r="O87" s="16">
        <f>ROUND($O$88,2)</f>
        <v>11203.5</v>
      </c>
      <c r="P87" s="16">
        <f>ROUND($P$88,2)</f>
        <v>0</v>
      </c>
      <c r="Q87" s="16">
        <f>ROUND($Q$88,2)</f>
        <v>11203.5</v>
      </c>
      <c r="R87" s="17" t="s">
        <v>50</v>
      </c>
      <c r="S87" s="72"/>
    </row>
    <row r="88" spans="1:19" s="18" customFormat="1" ht="11.1" customHeight="1" outlineLevel="7" x14ac:dyDescent="0.2">
      <c r="A88" s="19"/>
      <c r="B88" s="20" t="s">
        <v>22</v>
      </c>
      <c r="C88" s="21" t="s">
        <v>49</v>
      </c>
      <c r="D88" s="21"/>
      <c r="E88" s="21"/>
      <c r="F88" s="21"/>
      <c r="G88" s="21"/>
      <c r="H88" s="22">
        <v>16.004999999999999</v>
      </c>
      <c r="I88" s="22">
        <f>$H$88</f>
        <v>16.004999999999999</v>
      </c>
      <c r="J88" s="22">
        <v>1</v>
      </c>
      <c r="K88" s="23">
        <f>ROUND($I$88*$J$88,3)</f>
        <v>16.004999999999999</v>
      </c>
      <c r="L88" s="61">
        <v>700</v>
      </c>
      <c r="M88" s="62"/>
      <c r="N88" s="46">
        <f>ROUND($M$88+$L$88,2)</f>
        <v>700</v>
      </c>
      <c r="O88" s="23">
        <f>ROUND($I$88*$L$88,2)</f>
        <v>11203.5</v>
      </c>
      <c r="P88" s="23">
        <f>ROUND($K$88*$M$88,2)</f>
        <v>0</v>
      </c>
      <c r="Q88" s="23">
        <f>ROUND($P$88+$O$88,2)</f>
        <v>11203.5</v>
      </c>
      <c r="R88" s="23"/>
      <c r="S88" s="73"/>
    </row>
    <row r="89" spans="1:19" s="11" customFormat="1" ht="32.1" customHeight="1" outlineLevel="6" x14ac:dyDescent="0.15">
      <c r="A89" s="12">
        <v>18</v>
      </c>
      <c r="B89" s="13" t="s">
        <v>89</v>
      </c>
      <c r="C89" s="14" t="s">
        <v>49</v>
      </c>
      <c r="D89" s="14"/>
      <c r="E89" s="14"/>
      <c r="F89" s="14"/>
      <c r="G89" s="14"/>
      <c r="H89" s="15">
        <v>5.4089999999999998</v>
      </c>
      <c r="I89" s="15">
        <v>5.4089999999999998</v>
      </c>
      <c r="J89" s="16"/>
      <c r="K89" s="16">
        <f>$K$90</f>
        <v>5.4089999999999998</v>
      </c>
      <c r="L89" s="63"/>
      <c r="M89" s="63"/>
      <c r="N89" s="16">
        <f>ROUND($Q$89/$K$89,2)</f>
        <v>980.01</v>
      </c>
      <c r="O89" s="16">
        <f>ROUND($O$90+$O$91,2)</f>
        <v>1730.88</v>
      </c>
      <c r="P89" s="16">
        <f>ROUND($P$90+$P$91,2)</f>
        <v>3570</v>
      </c>
      <c r="Q89" s="16">
        <f>ROUND($Q$90+$Q$91,2)</f>
        <v>5300.88</v>
      </c>
      <c r="R89" s="17" t="s">
        <v>52</v>
      </c>
      <c r="S89" s="72"/>
    </row>
    <row r="90" spans="1:19" s="18" customFormat="1" ht="11.1" customHeight="1" outlineLevel="7" x14ac:dyDescent="0.2">
      <c r="A90" s="19"/>
      <c r="B90" s="20" t="s">
        <v>22</v>
      </c>
      <c r="C90" s="21" t="s">
        <v>49</v>
      </c>
      <c r="D90" s="21"/>
      <c r="E90" s="21"/>
      <c r="F90" s="21"/>
      <c r="G90" s="21"/>
      <c r="H90" s="22">
        <v>5.4089999999999998</v>
      </c>
      <c r="I90" s="22">
        <f>$H$90</f>
        <v>5.4089999999999998</v>
      </c>
      <c r="J90" s="22">
        <v>1</v>
      </c>
      <c r="K90" s="23">
        <f>ROUND($I$90*$J$90,3)</f>
        <v>5.4089999999999998</v>
      </c>
      <c r="L90" s="61">
        <v>320</v>
      </c>
      <c r="M90" s="62"/>
      <c r="N90" s="46">
        <f>ROUND($M$90+$L$90,2)</f>
        <v>320</v>
      </c>
      <c r="O90" s="23">
        <f>ROUND($I$90*$L$90,2)</f>
        <v>1730.88</v>
      </c>
      <c r="P90" s="23">
        <f>ROUND($K$90*$M$90,2)</f>
        <v>0</v>
      </c>
      <c r="Q90" s="23">
        <f>ROUND($P$90+$O$90,2)</f>
        <v>1730.88</v>
      </c>
      <c r="R90" s="23"/>
      <c r="S90" s="73"/>
    </row>
    <row r="91" spans="1:19" s="1" customFormat="1" ht="11.1" customHeight="1" outlineLevel="7" x14ac:dyDescent="0.2">
      <c r="A91" s="24"/>
      <c r="B91" s="25" t="s">
        <v>53</v>
      </c>
      <c r="C91" s="26" t="s">
        <v>49</v>
      </c>
      <c r="D91" s="26"/>
      <c r="E91" s="26"/>
      <c r="F91" s="26"/>
      <c r="G91" s="26"/>
      <c r="H91" s="27">
        <v>5.4089999999999998</v>
      </c>
      <c r="I91" s="27">
        <f>$H$91</f>
        <v>5.4089999999999998</v>
      </c>
      <c r="J91" s="29">
        <v>1.1000000000000001</v>
      </c>
      <c r="K91" s="28">
        <f>ROUND($I$91*$J$91,3)</f>
        <v>5.95</v>
      </c>
      <c r="L91" s="64"/>
      <c r="M91" s="65">
        <v>600</v>
      </c>
      <c r="N91" s="31">
        <f>ROUND($M$91+$L$91,2)</f>
        <v>600</v>
      </c>
      <c r="O91" s="28">
        <f>ROUND($I$91*$L$91,2)</f>
        <v>0</v>
      </c>
      <c r="P91" s="28">
        <f>ROUND($K$91*$M$91,2)</f>
        <v>3570</v>
      </c>
      <c r="Q91" s="28">
        <f>ROUND($P$91+$O$91,2)</f>
        <v>3570</v>
      </c>
      <c r="R91" s="30"/>
      <c r="S91" s="74"/>
    </row>
    <row r="92" spans="1:19" s="11" customFormat="1" ht="21.95" customHeight="1" outlineLevel="6" x14ac:dyDescent="0.15">
      <c r="A92" s="12">
        <v>19</v>
      </c>
      <c r="B92" s="13" t="s">
        <v>118</v>
      </c>
      <c r="C92" s="14" t="s">
        <v>49</v>
      </c>
      <c r="D92" s="14"/>
      <c r="E92" s="14"/>
      <c r="F92" s="14"/>
      <c r="G92" s="14"/>
      <c r="H92" s="15">
        <v>3.33</v>
      </c>
      <c r="I92" s="15">
        <v>3.33</v>
      </c>
      <c r="J92" s="16"/>
      <c r="K92" s="16">
        <f>$K$93</f>
        <v>3.33</v>
      </c>
      <c r="L92" s="63"/>
      <c r="M92" s="63"/>
      <c r="N92" s="16">
        <f>ROUND($Q$92/$K$92,2)</f>
        <v>1260</v>
      </c>
      <c r="O92" s="16">
        <f>ROUND($O$93+$O$94,2)</f>
        <v>1998</v>
      </c>
      <c r="P92" s="16">
        <f>ROUND($P$93+$P$94,2)</f>
        <v>2197.8000000000002</v>
      </c>
      <c r="Q92" s="16">
        <f>ROUND($Q$93+$Q$94,2)</f>
        <v>4195.8</v>
      </c>
      <c r="R92" s="17" t="s">
        <v>50</v>
      </c>
      <c r="S92" s="72"/>
    </row>
    <row r="93" spans="1:19" s="18" customFormat="1" ht="11.1" customHeight="1" outlineLevel="7" x14ac:dyDescent="0.2">
      <c r="A93" s="19"/>
      <c r="B93" s="20" t="s">
        <v>22</v>
      </c>
      <c r="C93" s="21" t="s">
        <v>49</v>
      </c>
      <c r="D93" s="21"/>
      <c r="E93" s="21"/>
      <c r="F93" s="21"/>
      <c r="G93" s="21"/>
      <c r="H93" s="22">
        <v>3.33</v>
      </c>
      <c r="I93" s="22">
        <f>$H$93</f>
        <v>3.33</v>
      </c>
      <c r="J93" s="22">
        <v>1</v>
      </c>
      <c r="K93" s="23">
        <f>ROUND($I$93*$J$93,3)</f>
        <v>3.33</v>
      </c>
      <c r="L93" s="61">
        <v>600</v>
      </c>
      <c r="M93" s="62"/>
      <c r="N93" s="46">
        <f>ROUND($M$93+$L$93,2)</f>
        <v>600</v>
      </c>
      <c r="O93" s="23">
        <f>ROUND($I$93*$L$93,2)</f>
        <v>1998</v>
      </c>
      <c r="P93" s="23">
        <f>ROUND($K$93*$M$93,2)</f>
        <v>0</v>
      </c>
      <c r="Q93" s="23">
        <f>ROUND($P$93+$O$93,2)</f>
        <v>1998</v>
      </c>
      <c r="R93" s="23"/>
      <c r="S93" s="73"/>
    </row>
    <row r="94" spans="1:19" s="1" customFormat="1" ht="11.1" customHeight="1" outlineLevel="7" x14ac:dyDescent="0.2">
      <c r="A94" s="24"/>
      <c r="B94" s="25" t="s">
        <v>53</v>
      </c>
      <c r="C94" s="26" t="s">
        <v>49</v>
      </c>
      <c r="D94" s="26"/>
      <c r="E94" s="26"/>
      <c r="F94" s="26"/>
      <c r="G94" s="26"/>
      <c r="H94" s="27">
        <v>3.33</v>
      </c>
      <c r="I94" s="27">
        <f>$H$94</f>
        <v>3.33</v>
      </c>
      <c r="J94" s="29">
        <v>1.1000000000000001</v>
      </c>
      <c r="K94" s="28">
        <f>ROUND($I$94*$J$94,3)</f>
        <v>3.6629999999999998</v>
      </c>
      <c r="L94" s="64"/>
      <c r="M94" s="65">
        <v>600</v>
      </c>
      <c r="N94" s="31">
        <f>ROUND($M$94+$L$94,2)</f>
        <v>600</v>
      </c>
      <c r="O94" s="28">
        <f>ROUND($I$94*$L$94,2)</f>
        <v>0</v>
      </c>
      <c r="P94" s="28">
        <f>ROUND($K$94*$M$94,2)</f>
        <v>2197.8000000000002</v>
      </c>
      <c r="Q94" s="28">
        <f>ROUND($P$94+$O$94,2)</f>
        <v>2197.8000000000002</v>
      </c>
      <c r="R94" s="30"/>
      <c r="S94" s="74"/>
    </row>
    <row r="95" spans="1:19" s="4" customFormat="1" ht="12" customHeight="1" x14ac:dyDescent="0.2">
      <c r="A95" s="33"/>
      <c r="B95" s="34" t="s">
        <v>119</v>
      </c>
      <c r="C95" s="35"/>
      <c r="D95" s="35"/>
      <c r="E95" s="35"/>
      <c r="F95" s="35"/>
      <c r="G95" s="35"/>
      <c r="H95" s="35"/>
      <c r="I95" s="35"/>
      <c r="J95" s="35"/>
      <c r="K95" s="35"/>
      <c r="L95" s="69"/>
      <c r="M95" s="69"/>
      <c r="N95" s="35"/>
      <c r="O95" s="36"/>
      <c r="P95" s="36"/>
      <c r="Q95" s="49">
        <f>ROUND($Q$13,2)</f>
        <v>3754431.31</v>
      </c>
      <c r="R95" s="36"/>
      <c r="S95" s="75"/>
    </row>
    <row r="96" spans="1:19" s="1" customFormat="1" ht="11.1" customHeight="1" x14ac:dyDescent="0.2">
      <c r="A96" s="37"/>
      <c r="B96" s="38" t="s">
        <v>120</v>
      </c>
      <c r="C96" s="39"/>
      <c r="D96" s="39"/>
      <c r="E96" s="39"/>
      <c r="F96" s="39"/>
      <c r="G96" s="39"/>
      <c r="H96" s="39"/>
      <c r="I96" s="39"/>
      <c r="J96" s="39"/>
      <c r="K96" s="39"/>
      <c r="L96" s="70"/>
      <c r="M96" s="70"/>
      <c r="N96" s="39"/>
      <c r="O96" s="39"/>
      <c r="Q96" s="50"/>
      <c r="R96" s="28"/>
      <c r="S96" s="76"/>
    </row>
    <row r="97" spans="1:19" s="18" customFormat="1" ht="11.1" customHeight="1" x14ac:dyDescent="0.2">
      <c r="A97" s="40"/>
      <c r="B97" s="41" t="s">
        <v>121</v>
      </c>
      <c r="C97" s="42"/>
      <c r="D97" s="42"/>
      <c r="E97" s="42"/>
      <c r="F97" s="42"/>
      <c r="G97" s="42"/>
      <c r="H97" s="42"/>
      <c r="I97" s="42"/>
      <c r="J97" s="42"/>
      <c r="K97" s="42"/>
      <c r="L97" s="71"/>
      <c r="M97" s="71"/>
      <c r="N97" s="42"/>
      <c r="O97" s="42"/>
      <c r="P97" s="42"/>
      <c r="Q97" s="51">
        <f>ROUND($P$13,2)</f>
        <v>2222972.11</v>
      </c>
      <c r="R97" s="43"/>
      <c r="S97" s="73"/>
    </row>
    <row r="98" spans="1:19" s="18" customFormat="1" ht="11.1" customHeight="1" x14ac:dyDescent="0.2">
      <c r="A98" s="40"/>
      <c r="B98" s="41" t="s">
        <v>122</v>
      </c>
      <c r="C98" s="42"/>
      <c r="D98" s="42"/>
      <c r="E98" s="42"/>
      <c r="F98" s="42"/>
      <c r="G98" s="42"/>
      <c r="H98" s="42"/>
      <c r="I98" s="42"/>
      <c r="J98" s="42"/>
      <c r="K98" s="42"/>
      <c r="L98" s="71"/>
      <c r="M98" s="71"/>
      <c r="N98" s="42"/>
      <c r="O98" s="42"/>
      <c r="P98" s="42"/>
      <c r="Q98" s="51">
        <f>ROUND($O$13,2)</f>
        <v>1531459.2</v>
      </c>
      <c r="R98" s="23"/>
      <c r="S98" s="73"/>
    </row>
    <row r="99" spans="1:19" s="18" customFormat="1" ht="11.1" customHeight="1" x14ac:dyDescent="0.2">
      <c r="A99" s="40"/>
      <c r="B99" s="41" t="s">
        <v>123</v>
      </c>
      <c r="C99" s="42"/>
      <c r="D99" s="42"/>
      <c r="E99" s="42"/>
      <c r="F99" s="42"/>
      <c r="G99" s="42"/>
      <c r="H99" s="42"/>
      <c r="I99" s="42"/>
      <c r="J99" s="42"/>
      <c r="K99" s="42"/>
      <c r="L99" s="71"/>
      <c r="M99" s="71"/>
      <c r="N99" s="42"/>
      <c r="O99" s="42"/>
      <c r="P99" s="42"/>
      <c r="Q99" s="51">
        <f>ROUND(($Q$95)*0.166666666666666,2)</f>
        <v>625738.55000000005</v>
      </c>
      <c r="R99" s="23"/>
      <c r="S99" s="73"/>
    </row>
    <row r="100" spans="1:19" s="1" customFormat="1" ht="44.1" customHeight="1" x14ac:dyDescent="0.2">
      <c r="A100" s="39"/>
      <c r="B100" s="44" t="s">
        <v>124</v>
      </c>
      <c r="C100" s="39"/>
      <c r="D100" s="39"/>
      <c r="E100" s="39"/>
      <c r="F100" s="39"/>
      <c r="G100" s="39"/>
      <c r="H100" s="39"/>
      <c r="I100" s="39"/>
      <c r="J100" s="39"/>
      <c r="K100" s="39"/>
      <c r="L100" s="70"/>
      <c r="M100" s="70"/>
      <c r="N100" s="39"/>
      <c r="O100" s="42">
        <f>ROUND($O$101+$O$102+$O$103+$O$104+$O$105+$O$106+$O$107+$O$108+$O$109+$O$110+$O$111+$O$112,2)</f>
        <v>0</v>
      </c>
      <c r="P100" s="42">
        <f>ROUND($P$101+$P$102+$P$103+$P$104+$P$105+$P$106+$P$107+$P$108+$P$109+$P$110+$P$111+$P$112,2)</f>
        <v>0</v>
      </c>
      <c r="Q100" s="42">
        <f>ROUND($Q$101+$Q$102+$Q$103+$Q$104+$Q$105+$Q$106+$Q$107+$Q$108+$Q$109+$Q$110+$Q$111+$Q$112,2)</f>
        <v>0</v>
      </c>
      <c r="R100" s="39"/>
      <c r="S100" s="70"/>
    </row>
    <row r="101" spans="1:19" s="1" customFormat="1" ht="11.1" customHeight="1" x14ac:dyDescent="0.2">
      <c r="A101" s="64"/>
      <c r="B101" s="64"/>
      <c r="C101" s="64"/>
      <c r="D101" s="70"/>
      <c r="E101" s="70"/>
      <c r="F101" s="70"/>
      <c r="G101" s="70"/>
      <c r="H101" s="64"/>
      <c r="I101" s="76">
        <f>$F$101+$G$101+$H$101</f>
        <v>0</v>
      </c>
      <c r="J101" s="77">
        <v>1</v>
      </c>
      <c r="K101" s="76">
        <f>ROUND($I$101*$J$101,3)</f>
        <v>0</v>
      </c>
      <c r="L101" s="64"/>
      <c r="M101" s="64"/>
      <c r="N101" s="76">
        <f>ROUND($M$101+$L$101,2)</f>
        <v>0</v>
      </c>
      <c r="O101" s="76">
        <f>ROUND($I$101*$L$101,2)</f>
        <v>0</v>
      </c>
      <c r="P101" s="76">
        <f>ROUND($K$101*$M$101,2)</f>
        <v>0</v>
      </c>
      <c r="Q101" s="76">
        <f>ROUND($P$101+$O$101,2)</f>
        <v>0</v>
      </c>
      <c r="R101" s="70"/>
      <c r="S101" s="64"/>
    </row>
    <row r="102" spans="1:19" s="1" customFormat="1" ht="11.1" customHeight="1" x14ac:dyDescent="0.2">
      <c r="A102" s="64"/>
      <c r="B102" s="64"/>
      <c r="C102" s="64"/>
      <c r="D102" s="70"/>
      <c r="E102" s="70"/>
      <c r="F102" s="70"/>
      <c r="G102" s="70"/>
      <c r="H102" s="64"/>
      <c r="I102" s="76">
        <f>$F$102+$G$102+$H$102</f>
        <v>0</v>
      </c>
      <c r="J102" s="77">
        <v>1</v>
      </c>
      <c r="K102" s="76">
        <f>ROUND($I$102*$J$102,3)</f>
        <v>0</v>
      </c>
      <c r="L102" s="64"/>
      <c r="M102" s="64"/>
      <c r="N102" s="76">
        <f>ROUND($M$102+$L$102,2)</f>
        <v>0</v>
      </c>
      <c r="O102" s="76">
        <f>ROUND($I$102*$L$102,2)</f>
        <v>0</v>
      </c>
      <c r="P102" s="76">
        <f>ROUND($K$102*$M$102,2)</f>
        <v>0</v>
      </c>
      <c r="Q102" s="76">
        <f>ROUND($P$102+$O$102,2)</f>
        <v>0</v>
      </c>
      <c r="R102" s="70"/>
      <c r="S102" s="64"/>
    </row>
    <row r="103" spans="1:19" s="1" customFormat="1" ht="11.1" customHeight="1" x14ac:dyDescent="0.2">
      <c r="A103" s="64"/>
      <c r="B103" s="64"/>
      <c r="C103" s="64"/>
      <c r="D103" s="70"/>
      <c r="E103" s="70"/>
      <c r="F103" s="70"/>
      <c r="G103" s="70"/>
      <c r="H103" s="64"/>
      <c r="I103" s="76">
        <f>$F$103+$G$103+$H$103</f>
        <v>0</v>
      </c>
      <c r="J103" s="77">
        <v>1</v>
      </c>
      <c r="K103" s="76">
        <f>ROUND($I$103*$J$103,3)</f>
        <v>0</v>
      </c>
      <c r="L103" s="64"/>
      <c r="M103" s="64"/>
      <c r="N103" s="76">
        <f>ROUND($M$103+$L$103,2)</f>
        <v>0</v>
      </c>
      <c r="O103" s="76">
        <f>ROUND($I$103*$L$103,2)</f>
        <v>0</v>
      </c>
      <c r="P103" s="76">
        <f>ROUND($K$103*$M$103,2)</f>
        <v>0</v>
      </c>
      <c r="Q103" s="76">
        <f>ROUND($P$103+$O$103,2)</f>
        <v>0</v>
      </c>
      <c r="R103" s="70"/>
      <c r="S103" s="64"/>
    </row>
    <row r="104" spans="1:19" s="1" customFormat="1" ht="11.1" customHeight="1" x14ac:dyDescent="0.2">
      <c r="A104" s="64"/>
      <c r="B104" s="64"/>
      <c r="C104" s="64"/>
      <c r="D104" s="70"/>
      <c r="E104" s="70"/>
      <c r="F104" s="70"/>
      <c r="G104" s="70"/>
      <c r="H104" s="64"/>
      <c r="I104" s="76">
        <f>$F$104+$G$104+$H$104</f>
        <v>0</v>
      </c>
      <c r="J104" s="77">
        <v>1</v>
      </c>
      <c r="K104" s="76">
        <f>ROUND($I$104*$J$104,3)</f>
        <v>0</v>
      </c>
      <c r="L104" s="64"/>
      <c r="M104" s="64"/>
      <c r="N104" s="76">
        <f>ROUND($M$104+$L$104,2)</f>
        <v>0</v>
      </c>
      <c r="O104" s="76">
        <f>ROUND($I$104*$L$104,2)</f>
        <v>0</v>
      </c>
      <c r="P104" s="76">
        <f>ROUND($K$104*$M$104,2)</f>
        <v>0</v>
      </c>
      <c r="Q104" s="76">
        <f>ROUND($P$104+$O$104,2)</f>
        <v>0</v>
      </c>
      <c r="R104" s="70"/>
      <c r="S104" s="64"/>
    </row>
    <row r="105" spans="1:19" s="1" customFormat="1" ht="11.1" customHeight="1" x14ac:dyDescent="0.2">
      <c r="A105" s="64"/>
      <c r="B105" s="64"/>
      <c r="C105" s="64"/>
      <c r="D105" s="70"/>
      <c r="E105" s="70"/>
      <c r="F105" s="70"/>
      <c r="G105" s="70"/>
      <c r="H105" s="64"/>
      <c r="I105" s="76">
        <f>$F$105+$G$105+$H$105</f>
        <v>0</v>
      </c>
      <c r="J105" s="77">
        <v>1</v>
      </c>
      <c r="K105" s="76">
        <f>ROUND($I$105*$J$105,3)</f>
        <v>0</v>
      </c>
      <c r="L105" s="64"/>
      <c r="M105" s="64"/>
      <c r="N105" s="76">
        <f>ROUND($M$105+$L$105,2)</f>
        <v>0</v>
      </c>
      <c r="O105" s="76">
        <f>ROUND($I$105*$L$105,2)</f>
        <v>0</v>
      </c>
      <c r="P105" s="76">
        <f>ROUND($K$105*$M$105,2)</f>
        <v>0</v>
      </c>
      <c r="Q105" s="76">
        <f>ROUND($P$105+$O$105,2)</f>
        <v>0</v>
      </c>
      <c r="R105" s="70"/>
      <c r="S105" s="64"/>
    </row>
    <row r="106" spans="1:19" s="1" customFormat="1" ht="11.1" customHeight="1" x14ac:dyDescent="0.2">
      <c r="A106" s="64"/>
      <c r="B106" s="64"/>
      <c r="C106" s="64"/>
      <c r="D106" s="70"/>
      <c r="E106" s="70"/>
      <c r="F106" s="70"/>
      <c r="G106" s="70"/>
      <c r="H106" s="64"/>
      <c r="I106" s="76">
        <f>$F$106+$G$106+$H$106</f>
        <v>0</v>
      </c>
      <c r="J106" s="77">
        <v>1</v>
      </c>
      <c r="K106" s="76">
        <f>ROUND($I$106*$J$106,3)</f>
        <v>0</v>
      </c>
      <c r="L106" s="64"/>
      <c r="M106" s="64"/>
      <c r="N106" s="76">
        <f>ROUND($M$106+$L$106,2)</f>
        <v>0</v>
      </c>
      <c r="O106" s="76">
        <f>ROUND($I$106*$L$106,2)</f>
        <v>0</v>
      </c>
      <c r="P106" s="76">
        <f>ROUND($K$106*$M$106,2)</f>
        <v>0</v>
      </c>
      <c r="Q106" s="76">
        <f>ROUND($P$106+$O$106,2)</f>
        <v>0</v>
      </c>
      <c r="R106" s="70"/>
      <c r="S106" s="64"/>
    </row>
    <row r="107" spans="1:19" s="1" customFormat="1" ht="11.1" customHeight="1" x14ac:dyDescent="0.2">
      <c r="A107" s="64"/>
      <c r="B107" s="64"/>
      <c r="C107" s="64"/>
      <c r="D107" s="70"/>
      <c r="E107" s="70"/>
      <c r="F107" s="70"/>
      <c r="G107" s="70"/>
      <c r="H107" s="64"/>
      <c r="I107" s="76">
        <f>$F$107+$G$107+$H$107</f>
        <v>0</v>
      </c>
      <c r="J107" s="77">
        <v>1</v>
      </c>
      <c r="K107" s="76">
        <f>ROUND($I$107*$J$107,3)</f>
        <v>0</v>
      </c>
      <c r="L107" s="64"/>
      <c r="M107" s="64"/>
      <c r="N107" s="76">
        <f>ROUND($M$107+$L$107,2)</f>
        <v>0</v>
      </c>
      <c r="O107" s="76">
        <f>ROUND($I$107*$L$107,2)</f>
        <v>0</v>
      </c>
      <c r="P107" s="76">
        <f>ROUND($K$107*$M$107,2)</f>
        <v>0</v>
      </c>
      <c r="Q107" s="76">
        <f>ROUND($P$107+$O$107,2)</f>
        <v>0</v>
      </c>
      <c r="R107" s="70"/>
      <c r="S107" s="64"/>
    </row>
    <row r="108" spans="1:19" s="1" customFormat="1" ht="11.1" customHeight="1" x14ac:dyDescent="0.2">
      <c r="A108" s="64"/>
      <c r="B108" s="64"/>
      <c r="C108" s="64"/>
      <c r="D108" s="70"/>
      <c r="E108" s="70"/>
      <c r="F108" s="70"/>
      <c r="G108" s="70"/>
      <c r="H108" s="64"/>
      <c r="I108" s="76">
        <f>$F$108+$G$108+$H$108</f>
        <v>0</v>
      </c>
      <c r="J108" s="77">
        <v>1</v>
      </c>
      <c r="K108" s="76">
        <f>ROUND($I$108*$J$108,3)</f>
        <v>0</v>
      </c>
      <c r="L108" s="64"/>
      <c r="M108" s="64"/>
      <c r="N108" s="76">
        <f>ROUND($M$108+$L$108,2)</f>
        <v>0</v>
      </c>
      <c r="O108" s="76">
        <f>ROUND($I$108*$L$108,2)</f>
        <v>0</v>
      </c>
      <c r="P108" s="76">
        <f>ROUND($K$108*$M$108,2)</f>
        <v>0</v>
      </c>
      <c r="Q108" s="76">
        <f>ROUND($P$108+$O$108,2)</f>
        <v>0</v>
      </c>
      <c r="R108" s="70"/>
      <c r="S108" s="64"/>
    </row>
    <row r="109" spans="1:19" s="1" customFormat="1" ht="11.1" customHeight="1" x14ac:dyDescent="0.2">
      <c r="A109" s="64"/>
      <c r="B109" s="64"/>
      <c r="C109" s="64"/>
      <c r="D109" s="70"/>
      <c r="E109" s="70"/>
      <c r="F109" s="70"/>
      <c r="G109" s="70"/>
      <c r="H109" s="64"/>
      <c r="I109" s="76">
        <f>$F$109+$G$109+$H$109</f>
        <v>0</v>
      </c>
      <c r="J109" s="77">
        <v>1</v>
      </c>
      <c r="K109" s="76">
        <f>ROUND($I$109*$J$109,3)</f>
        <v>0</v>
      </c>
      <c r="L109" s="64"/>
      <c r="M109" s="64"/>
      <c r="N109" s="76">
        <f>ROUND($M$109+$L$109,2)</f>
        <v>0</v>
      </c>
      <c r="O109" s="76">
        <f>ROUND($I$109*$L$109,2)</f>
        <v>0</v>
      </c>
      <c r="P109" s="76">
        <f>ROUND($K$109*$M$109,2)</f>
        <v>0</v>
      </c>
      <c r="Q109" s="76">
        <f>ROUND($P$109+$O$109,2)</f>
        <v>0</v>
      </c>
      <c r="R109" s="70"/>
      <c r="S109" s="64"/>
    </row>
    <row r="110" spans="1:19" s="1" customFormat="1" ht="11.1" customHeight="1" x14ac:dyDescent="0.2">
      <c r="A110" s="64"/>
      <c r="B110" s="64"/>
      <c r="C110" s="64"/>
      <c r="D110" s="70"/>
      <c r="E110" s="70"/>
      <c r="F110" s="70"/>
      <c r="G110" s="70"/>
      <c r="H110" s="64"/>
      <c r="I110" s="76">
        <f>$F$110+$G$110+$H$110</f>
        <v>0</v>
      </c>
      <c r="J110" s="77">
        <v>1</v>
      </c>
      <c r="K110" s="76">
        <f>ROUND($I$110*$J$110,3)</f>
        <v>0</v>
      </c>
      <c r="L110" s="64"/>
      <c r="M110" s="64"/>
      <c r="N110" s="76">
        <f>ROUND($M$110+$L$110,2)</f>
        <v>0</v>
      </c>
      <c r="O110" s="76">
        <f>ROUND($I$110*$L$110,2)</f>
        <v>0</v>
      </c>
      <c r="P110" s="76">
        <f>ROUND($K$110*$M$110,2)</f>
        <v>0</v>
      </c>
      <c r="Q110" s="76">
        <f>ROUND($P$110+$O$110,2)</f>
        <v>0</v>
      </c>
      <c r="R110" s="70"/>
      <c r="S110" s="64"/>
    </row>
    <row r="111" spans="1:19" s="1" customFormat="1" ht="11.1" customHeight="1" x14ac:dyDescent="0.2">
      <c r="A111" s="64"/>
      <c r="B111" s="64"/>
      <c r="C111" s="64"/>
      <c r="D111" s="70"/>
      <c r="E111" s="70"/>
      <c r="F111" s="70"/>
      <c r="G111" s="70"/>
      <c r="H111" s="64"/>
      <c r="I111" s="76">
        <f>$F$111+$G$111+$H$111</f>
        <v>0</v>
      </c>
      <c r="J111" s="77">
        <v>1</v>
      </c>
      <c r="K111" s="76">
        <f>ROUND($I$111*$J$111,3)</f>
        <v>0</v>
      </c>
      <c r="L111" s="64"/>
      <c r="M111" s="64"/>
      <c r="N111" s="76">
        <f>ROUND($M$111+$L$111,2)</f>
        <v>0</v>
      </c>
      <c r="O111" s="76">
        <f>ROUND($I$111*$L$111,2)</f>
        <v>0</v>
      </c>
      <c r="P111" s="76">
        <f>ROUND($K$111*$M$111,2)</f>
        <v>0</v>
      </c>
      <c r="Q111" s="76">
        <f>ROUND($P$111+$O$111,2)</f>
        <v>0</v>
      </c>
      <c r="R111" s="70"/>
      <c r="S111" s="64"/>
    </row>
    <row r="112" spans="1:19" s="1" customFormat="1" ht="11.1" customHeight="1" x14ac:dyDescent="0.2">
      <c r="A112" s="64"/>
      <c r="B112" s="64"/>
      <c r="C112" s="64"/>
      <c r="D112" s="70"/>
      <c r="E112" s="70"/>
      <c r="F112" s="70"/>
      <c r="G112" s="70"/>
      <c r="H112" s="64"/>
      <c r="I112" s="76">
        <f>$F$112+$G$112+$H$112</f>
        <v>0</v>
      </c>
      <c r="J112" s="77">
        <v>1</v>
      </c>
      <c r="K112" s="76">
        <f>ROUND($I$112*$J$112,3)</f>
        <v>0</v>
      </c>
      <c r="L112" s="64"/>
      <c r="M112" s="64"/>
      <c r="N112" s="76">
        <f>ROUND($M$112+$L$112,2)</f>
        <v>0</v>
      </c>
      <c r="O112" s="76">
        <f>ROUND($I$112*$L$112,2)</f>
        <v>0</v>
      </c>
      <c r="P112" s="76">
        <f>ROUND($K$112*$M$112,2)</f>
        <v>0</v>
      </c>
      <c r="Q112" s="76">
        <f>ROUND($P$112+$O$112,2)</f>
        <v>0</v>
      </c>
      <c r="R112" s="70"/>
      <c r="S112" s="64"/>
    </row>
    <row r="113" spans="1:2" s="1" customFormat="1" ht="11.1" customHeight="1" x14ac:dyDescent="0.2"/>
    <row r="114" spans="1:2" s="1" customFormat="1" ht="11.1" customHeight="1" x14ac:dyDescent="0.2">
      <c r="A114" s="18" t="s">
        <v>125</v>
      </c>
    </row>
    <row r="115" spans="1:2" s="1" customFormat="1" ht="11.1" customHeight="1" x14ac:dyDescent="0.2"/>
    <row r="116" spans="1:2" s="1" customFormat="1" ht="11.1" customHeight="1" x14ac:dyDescent="0.2">
      <c r="A116" s="45"/>
      <c r="B116" s="1" t="s">
        <v>126</v>
      </c>
    </row>
    <row r="117" spans="1:2" s="1" customFormat="1" ht="11.1" customHeight="1" x14ac:dyDescent="0.2">
      <c r="A117" s="1" t="s">
        <v>127</v>
      </c>
    </row>
  </sheetData>
  <sheetProtection algorithmName="SHA-512" hashValue="84lYIbCRAXck3qEESZG7b4CvicD0uaA5QRTeQK/nVzWkKlK9zPKLkkf8rzvVmQFaDIi7bTxrcid3ZVHJvOv/qA==" saltValue="ipk94yk3xZzzFhYX0PFx/Q==" spinCount="100000" sheet="1" objects="1" scenarios="1" selectLockedCells="1"/>
  <mergeCells count="18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Q10:Q11"/>
    <mergeCell ref="R10:R11"/>
    <mergeCell ref="S10:S11"/>
    <mergeCell ref="I10:I11"/>
    <mergeCell ref="J10:J11"/>
    <mergeCell ref="K10:K11"/>
    <mergeCell ref="L10:N10"/>
    <mergeCell ref="O10:P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2025-03-03T05:59:47Z</dcterms:modified>
</cp:coreProperties>
</file>