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фундамент+коробка ТХ17\претенденту\"/>
    </mc:Choice>
  </mc:AlternateContent>
  <xr:revisionPtr revIDLastSave="0" documentId="13_ncr:1_{F4C37A85-A992-4875-AFE0-4ECBD22569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6" i="1" l="1"/>
  <c r="K126" i="1"/>
  <c r="P126" i="1" s="1"/>
  <c r="I126" i="1"/>
  <c r="O126" i="1" s="1"/>
  <c r="N125" i="1"/>
  <c r="I125" i="1"/>
  <c r="N124" i="1"/>
  <c r="K124" i="1"/>
  <c r="P124" i="1" s="1"/>
  <c r="Q124" i="1" s="1"/>
  <c r="I124" i="1"/>
  <c r="O124" i="1" s="1"/>
  <c r="N123" i="1"/>
  <c r="I123" i="1"/>
  <c r="N122" i="1"/>
  <c r="K122" i="1"/>
  <c r="P122" i="1" s="1"/>
  <c r="Q122" i="1" s="1"/>
  <c r="I122" i="1"/>
  <c r="O122" i="1" s="1"/>
  <c r="N121" i="1"/>
  <c r="I121" i="1"/>
  <c r="N120" i="1"/>
  <c r="K120" i="1"/>
  <c r="P120" i="1" s="1"/>
  <c r="Q120" i="1" s="1"/>
  <c r="I120" i="1"/>
  <c r="O120" i="1" s="1"/>
  <c r="N119" i="1"/>
  <c r="I119" i="1"/>
  <c r="N118" i="1"/>
  <c r="K118" i="1"/>
  <c r="P118" i="1" s="1"/>
  <c r="Q118" i="1" s="1"/>
  <c r="I118" i="1"/>
  <c r="O118" i="1" s="1"/>
  <c r="N117" i="1"/>
  <c r="I117" i="1"/>
  <c r="N116" i="1"/>
  <c r="K116" i="1"/>
  <c r="P116" i="1" s="1"/>
  <c r="Q116" i="1" s="1"/>
  <c r="I116" i="1"/>
  <c r="O116" i="1" s="1"/>
  <c r="N115" i="1"/>
  <c r="I115" i="1"/>
  <c r="N108" i="1"/>
  <c r="K108" i="1"/>
  <c r="P108" i="1" s="1"/>
  <c r="Q108" i="1" s="1"/>
  <c r="I108" i="1"/>
  <c r="O108" i="1" s="1"/>
  <c r="O107" i="1"/>
  <c r="N107" i="1"/>
  <c r="K107" i="1"/>
  <c r="P107" i="1" s="1"/>
  <c r="Q107" i="1" s="1"/>
  <c r="I107" i="1"/>
  <c r="N106" i="1"/>
  <c r="K106" i="1"/>
  <c r="P106" i="1" s="1"/>
  <c r="Q106" i="1" s="1"/>
  <c r="I106" i="1"/>
  <c r="O106" i="1" s="1"/>
  <c r="O105" i="1"/>
  <c r="O104" i="1" s="1"/>
  <c r="N105" i="1"/>
  <c r="K105" i="1"/>
  <c r="P105" i="1" s="1"/>
  <c r="I105" i="1"/>
  <c r="K104" i="1"/>
  <c r="N103" i="1"/>
  <c r="K103" i="1"/>
  <c r="P103" i="1" s="1"/>
  <c r="I103" i="1"/>
  <c r="O103" i="1" s="1"/>
  <c r="N102" i="1"/>
  <c r="I102" i="1"/>
  <c r="N101" i="1"/>
  <c r="K101" i="1"/>
  <c r="P101" i="1" s="1"/>
  <c r="I101" i="1"/>
  <c r="O101" i="1" s="1"/>
  <c r="N100" i="1"/>
  <c r="I100" i="1"/>
  <c r="N99" i="1"/>
  <c r="K99" i="1"/>
  <c r="P99" i="1" s="1"/>
  <c r="I99" i="1"/>
  <c r="O99" i="1" s="1"/>
  <c r="N98" i="1"/>
  <c r="I98" i="1"/>
  <c r="N97" i="1"/>
  <c r="K97" i="1"/>
  <c r="P97" i="1" s="1"/>
  <c r="I97" i="1"/>
  <c r="O97" i="1" s="1"/>
  <c r="N96" i="1"/>
  <c r="I96" i="1"/>
  <c r="O94" i="1"/>
  <c r="N94" i="1"/>
  <c r="K94" i="1"/>
  <c r="P94" i="1" s="1"/>
  <c r="Q94" i="1" s="1"/>
  <c r="I94" i="1"/>
  <c r="N93" i="1"/>
  <c r="K93" i="1"/>
  <c r="P93" i="1" s="1"/>
  <c r="Q93" i="1" s="1"/>
  <c r="I93" i="1"/>
  <c r="O93" i="1" s="1"/>
  <c r="O92" i="1"/>
  <c r="N92" i="1"/>
  <c r="K92" i="1"/>
  <c r="P92" i="1" s="1"/>
  <c r="Q92" i="1" s="1"/>
  <c r="I92" i="1"/>
  <c r="N91" i="1"/>
  <c r="K91" i="1"/>
  <c r="P91" i="1" s="1"/>
  <c r="Q91" i="1" s="1"/>
  <c r="I91" i="1"/>
  <c r="O91" i="1" s="1"/>
  <c r="O90" i="1"/>
  <c r="N90" i="1"/>
  <c r="K90" i="1"/>
  <c r="P90" i="1" s="1"/>
  <c r="Q90" i="1" s="1"/>
  <c r="I90" i="1"/>
  <c r="N89" i="1"/>
  <c r="K89" i="1"/>
  <c r="I89" i="1"/>
  <c r="O89" i="1" s="1"/>
  <c r="O88" i="1" s="1"/>
  <c r="N87" i="1"/>
  <c r="I87" i="1"/>
  <c r="N86" i="1"/>
  <c r="K86" i="1"/>
  <c r="P86" i="1" s="1"/>
  <c r="I86" i="1"/>
  <c r="O86" i="1" s="1"/>
  <c r="N85" i="1"/>
  <c r="I85" i="1"/>
  <c r="O83" i="1"/>
  <c r="N83" i="1"/>
  <c r="K83" i="1"/>
  <c r="P83" i="1" s="1"/>
  <c r="I83" i="1"/>
  <c r="N82" i="1"/>
  <c r="I82" i="1"/>
  <c r="O82" i="1" s="1"/>
  <c r="O81" i="1"/>
  <c r="N81" i="1"/>
  <c r="K81" i="1"/>
  <c r="P81" i="1" s="1"/>
  <c r="I81" i="1"/>
  <c r="N80" i="1"/>
  <c r="I80" i="1"/>
  <c r="O80" i="1" s="1"/>
  <c r="O79" i="1"/>
  <c r="N79" i="1"/>
  <c r="K79" i="1"/>
  <c r="P79" i="1" s="1"/>
  <c r="Q79" i="1" s="1"/>
  <c r="I79" i="1"/>
  <c r="N78" i="1"/>
  <c r="K78" i="1"/>
  <c r="K77" i="1" s="1"/>
  <c r="I78" i="1"/>
  <c r="O78" i="1" s="1"/>
  <c r="P76" i="1"/>
  <c r="N76" i="1"/>
  <c r="I76" i="1"/>
  <c r="K76" i="1" s="1"/>
  <c r="Q75" i="1"/>
  <c r="N75" i="1"/>
  <c r="K75" i="1"/>
  <c r="P75" i="1" s="1"/>
  <c r="I75" i="1"/>
  <c r="O75" i="1" s="1"/>
  <c r="P74" i="1"/>
  <c r="N74" i="1"/>
  <c r="I74" i="1"/>
  <c r="K74" i="1" s="1"/>
  <c r="Q73" i="1"/>
  <c r="N73" i="1"/>
  <c r="K73" i="1"/>
  <c r="P73" i="1" s="1"/>
  <c r="I73" i="1"/>
  <c r="O73" i="1" s="1"/>
  <c r="P72" i="1"/>
  <c r="N72" i="1"/>
  <c r="I72" i="1"/>
  <c r="K72" i="1" s="1"/>
  <c r="K71" i="1" s="1"/>
  <c r="O70" i="1"/>
  <c r="N70" i="1"/>
  <c r="K70" i="1"/>
  <c r="P70" i="1" s="1"/>
  <c r="I70" i="1"/>
  <c r="N69" i="1"/>
  <c r="I69" i="1"/>
  <c r="O69" i="1" s="1"/>
  <c r="O68" i="1"/>
  <c r="N68" i="1"/>
  <c r="K68" i="1"/>
  <c r="P68" i="1" s="1"/>
  <c r="I68" i="1"/>
  <c r="N67" i="1"/>
  <c r="I67" i="1"/>
  <c r="O67" i="1" s="1"/>
  <c r="O66" i="1"/>
  <c r="N66" i="1"/>
  <c r="K66" i="1"/>
  <c r="P66" i="1" s="1"/>
  <c r="I66" i="1"/>
  <c r="K65" i="1"/>
  <c r="Q64" i="1"/>
  <c r="N64" i="1"/>
  <c r="K64" i="1"/>
  <c r="P64" i="1" s="1"/>
  <c r="I64" i="1"/>
  <c r="O64" i="1" s="1"/>
  <c r="P63" i="1"/>
  <c r="N63" i="1"/>
  <c r="I63" i="1"/>
  <c r="K63" i="1" s="1"/>
  <c r="Q62" i="1"/>
  <c r="N62" i="1"/>
  <c r="K62" i="1"/>
  <c r="P62" i="1" s="1"/>
  <c r="I62" i="1"/>
  <c r="O62" i="1" s="1"/>
  <c r="P61" i="1"/>
  <c r="N61" i="1"/>
  <c r="I61" i="1"/>
  <c r="K61" i="1" s="1"/>
  <c r="Q60" i="1"/>
  <c r="N60" i="1"/>
  <c r="K60" i="1"/>
  <c r="P60" i="1" s="1"/>
  <c r="I60" i="1"/>
  <c r="O60" i="1" s="1"/>
  <c r="P59" i="1"/>
  <c r="N59" i="1"/>
  <c r="I59" i="1"/>
  <c r="K59" i="1" s="1"/>
  <c r="N58" i="1"/>
  <c r="K58" i="1"/>
  <c r="I58" i="1"/>
  <c r="O58" i="1" s="1"/>
  <c r="N56" i="1"/>
  <c r="I56" i="1"/>
  <c r="O56" i="1" s="1"/>
  <c r="O55" i="1"/>
  <c r="Q55" i="1" s="1"/>
  <c r="N55" i="1"/>
  <c r="K55" i="1"/>
  <c r="P55" i="1" s="1"/>
  <c r="I55" i="1"/>
  <c r="O54" i="1"/>
  <c r="N54" i="1"/>
  <c r="K54" i="1"/>
  <c r="P54" i="1" s="1"/>
  <c r="Q54" i="1" s="1"/>
  <c r="I54" i="1"/>
  <c r="O53" i="1"/>
  <c r="Q53" i="1" s="1"/>
  <c r="N53" i="1"/>
  <c r="K53" i="1"/>
  <c r="P53" i="1" s="1"/>
  <c r="I53" i="1"/>
  <c r="N52" i="1"/>
  <c r="I52" i="1"/>
  <c r="O52" i="1" s="1"/>
  <c r="O51" i="1" s="1"/>
  <c r="N50" i="1"/>
  <c r="I50" i="1"/>
  <c r="K50" i="1" s="1"/>
  <c r="P50" i="1" s="1"/>
  <c r="N49" i="1"/>
  <c r="K49" i="1"/>
  <c r="K48" i="1" s="1"/>
  <c r="I49" i="1"/>
  <c r="O49" i="1" s="1"/>
  <c r="P46" i="1"/>
  <c r="N46" i="1"/>
  <c r="I46" i="1"/>
  <c r="K46" i="1" s="1"/>
  <c r="O45" i="1"/>
  <c r="N45" i="1"/>
  <c r="K45" i="1"/>
  <c r="P45" i="1" s="1"/>
  <c r="Q45" i="1" s="1"/>
  <c r="I45" i="1"/>
  <c r="O44" i="1"/>
  <c r="N44" i="1"/>
  <c r="I44" i="1"/>
  <c r="K44" i="1" s="1"/>
  <c r="P44" i="1" s="1"/>
  <c r="Q44" i="1" s="1"/>
  <c r="O43" i="1"/>
  <c r="N43" i="1"/>
  <c r="K43" i="1"/>
  <c r="P43" i="1" s="1"/>
  <c r="Q43" i="1" s="1"/>
  <c r="I43" i="1"/>
  <c r="O42" i="1"/>
  <c r="N42" i="1"/>
  <c r="I42" i="1"/>
  <c r="K42" i="1" s="1"/>
  <c r="P42" i="1" s="1"/>
  <c r="Q42" i="1" s="1"/>
  <c r="O41" i="1"/>
  <c r="N41" i="1"/>
  <c r="K41" i="1"/>
  <c r="P41" i="1" s="1"/>
  <c r="Q41" i="1" s="1"/>
  <c r="I41" i="1"/>
  <c r="O40" i="1"/>
  <c r="N40" i="1"/>
  <c r="I40" i="1"/>
  <c r="K40" i="1" s="1"/>
  <c r="O37" i="1"/>
  <c r="N37" i="1"/>
  <c r="K37" i="1"/>
  <c r="P37" i="1" s="1"/>
  <c r="Q37" i="1" s="1"/>
  <c r="I37" i="1"/>
  <c r="O36" i="1"/>
  <c r="N36" i="1"/>
  <c r="I36" i="1"/>
  <c r="K36" i="1" s="1"/>
  <c r="P36" i="1" s="1"/>
  <c r="Q36" i="1" s="1"/>
  <c r="O35" i="1"/>
  <c r="N35" i="1"/>
  <c r="K35" i="1"/>
  <c r="P35" i="1" s="1"/>
  <c r="Q35" i="1" s="1"/>
  <c r="I35" i="1"/>
  <c r="O34" i="1"/>
  <c r="N34" i="1"/>
  <c r="I34" i="1"/>
  <c r="K34" i="1" s="1"/>
  <c r="P34" i="1" s="1"/>
  <c r="Q34" i="1" s="1"/>
  <c r="O33" i="1"/>
  <c r="O32" i="1" s="1"/>
  <c r="N33" i="1"/>
  <c r="K33" i="1"/>
  <c r="P33" i="1" s="1"/>
  <c r="I33" i="1"/>
  <c r="N31" i="1"/>
  <c r="I31" i="1"/>
  <c r="O31" i="1" s="1"/>
  <c r="O30" i="1"/>
  <c r="N30" i="1"/>
  <c r="I30" i="1"/>
  <c r="K30" i="1" s="1"/>
  <c r="P30" i="1" s="1"/>
  <c r="Q30" i="1" s="1"/>
  <c r="N29" i="1"/>
  <c r="I29" i="1"/>
  <c r="O29" i="1" s="1"/>
  <c r="O26" i="1"/>
  <c r="N26" i="1"/>
  <c r="I26" i="1"/>
  <c r="K26" i="1" s="1"/>
  <c r="P26" i="1" s="1"/>
  <c r="Q26" i="1" s="1"/>
  <c r="N25" i="1"/>
  <c r="I25" i="1"/>
  <c r="O25" i="1" s="1"/>
  <c r="O24" i="1"/>
  <c r="N24" i="1"/>
  <c r="I24" i="1"/>
  <c r="K24" i="1" s="1"/>
  <c r="P24" i="1" s="1"/>
  <c r="Q24" i="1" s="1"/>
  <c r="N23" i="1"/>
  <c r="I23" i="1"/>
  <c r="O23" i="1" s="1"/>
  <c r="O22" i="1"/>
  <c r="N22" i="1"/>
  <c r="I22" i="1"/>
  <c r="K22" i="1" s="1"/>
  <c r="P22" i="1" s="1"/>
  <c r="Q22" i="1" s="1"/>
  <c r="N21" i="1"/>
  <c r="I21" i="1"/>
  <c r="O21" i="1" s="1"/>
  <c r="O20" i="1"/>
  <c r="N20" i="1"/>
  <c r="I20" i="1"/>
  <c r="K20" i="1" s="1"/>
  <c r="P20" i="1" s="1"/>
  <c r="Q20" i="1" s="1"/>
  <c r="N19" i="1"/>
  <c r="I19" i="1"/>
  <c r="O19" i="1" s="1"/>
  <c r="O18" i="1"/>
  <c r="O17" i="1" s="1"/>
  <c r="N18" i="1"/>
  <c r="I18" i="1"/>
  <c r="K18" i="1" s="1"/>
  <c r="Q66" i="1" l="1"/>
  <c r="O77" i="1"/>
  <c r="P18" i="1"/>
  <c r="K17" i="1"/>
  <c r="Q33" i="1"/>
  <c r="Q32" i="1" s="1"/>
  <c r="N32" i="1" s="1"/>
  <c r="P32" i="1"/>
  <c r="P40" i="1"/>
  <c r="K39" i="1"/>
  <c r="O27" i="1"/>
  <c r="O28" i="1"/>
  <c r="P71" i="1"/>
  <c r="P104" i="1"/>
  <c r="Q105" i="1"/>
  <c r="Q104" i="1" s="1"/>
  <c r="N104" i="1" s="1"/>
  <c r="O119" i="1"/>
  <c r="K119" i="1"/>
  <c r="P119" i="1" s="1"/>
  <c r="K19" i="1"/>
  <c r="P19" i="1" s="1"/>
  <c r="Q19" i="1" s="1"/>
  <c r="K25" i="1"/>
  <c r="P25" i="1" s="1"/>
  <c r="Q25" i="1" s="1"/>
  <c r="K29" i="1"/>
  <c r="K31" i="1"/>
  <c r="P31" i="1" s="1"/>
  <c r="Q31" i="1" s="1"/>
  <c r="K52" i="1"/>
  <c r="K67" i="1"/>
  <c r="P67" i="1" s="1"/>
  <c r="Q67" i="1" s="1"/>
  <c r="Q65" i="1" s="1"/>
  <c r="N65" i="1" s="1"/>
  <c r="K80" i="1"/>
  <c r="P80" i="1" s="1"/>
  <c r="Q80" i="1" s="1"/>
  <c r="P89" i="1"/>
  <c r="K88" i="1"/>
  <c r="O96" i="1"/>
  <c r="K96" i="1"/>
  <c r="Q97" i="1"/>
  <c r="O100" i="1"/>
  <c r="K100" i="1"/>
  <c r="P100" i="1" s="1"/>
  <c r="Q101" i="1"/>
  <c r="Q63" i="1"/>
  <c r="O87" i="1"/>
  <c r="K87" i="1"/>
  <c r="P87" i="1" s="1"/>
  <c r="Q87" i="1" s="1"/>
  <c r="O115" i="1"/>
  <c r="K115" i="1"/>
  <c r="P115" i="1" s="1"/>
  <c r="O123" i="1"/>
  <c r="K123" i="1"/>
  <c r="P123" i="1" s="1"/>
  <c r="Q123" i="1" s="1"/>
  <c r="O16" i="1"/>
  <c r="K32" i="1"/>
  <c r="P49" i="1"/>
  <c r="O50" i="1"/>
  <c r="P58" i="1"/>
  <c r="K57" i="1"/>
  <c r="Q68" i="1"/>
  <c r="K69" i="1"/>
  <c r="P69" i="1" s="1"/>
  <c r="Q69" i="1" s="1"/>
  <c r="P78" i="1"/>
  <c r="Q81" i="1"/>
  <c r="K82" i="1"/>
  <c r="P82" i="1" s="1"/>
  <c r="Q82" i="1" s="1"/>
  <c r="Q83" i="1"/>
  <c r="O85" i="1"/>
  <c r="O84" i="1" s="1"/>
  <c r="K85" i="1"/>
  <c r="Q86" i="1"/>
  <c r="O117" i="1"/>
  <c r="K117" i="1"/>
  <c r="P117" i="1" s="1"/>
  <c r="O121" i="1"/>
  <c r="K121" i="1"/>
  <c r="P121" i="1" s="1"/>
  <c r="Q121" i="1" s="1"/>
  <c r="O125" i="1"/>
  <c r="K125" i="1"/>
  <c r="P125" i="1" s="1"/>
  <c r="Q126" i="1"/>
  <c r="Q61" i="1"/>
  <c r="K21" i="1"/>
  <c r="P21" i="1" s="1"/>
  <c r="Q21" i="1" s="1"/>
  <c r="K23" i="1"/>
  <c r="P23" i="1" s="1"/>
  <c r="Q23" i="1" s="1"/>
  <c r="O46" i="1"/>
  <c r="K56" i="1"/>
  <c r="P56" i="1" s="1"/>
  <c r="Q56" i="1" s="1"/>
  <c r="O59" i="1"/>
  <c r="O57" i="1" s="1"/>
  <c r="O61" i="1"/>
  <c r="O63" i="1"/>
  <c r="O65" i="1"/>
  <c r="Q70" i="1"/>
  <c r="O72" i="1"/>
  <c r="O74" i="1"/>
  <c r="Q74" i="1" s="1"/>
  <c r="O76" i="1"/>
  <c r="Q76" i="1" s="1"/>
  <c r="O98" i="1"/>
  <c r="K98" i="1"/>
  <c r="P98" i="1" s="1"/>
  <c r="Q99" i="1"/>
  <c r="O102" i="1"/>
  <c r="K102" i="1"/>
  <c r="P102" i="1" s="1"/>
  <c r="Q103" i="1"/>
  <c r="O13" i="1" l="1"/>
  <c r="Q112" i="1" s="1"/>
  <c r="Q58" i="1"/>
  <c r="P57" i="1"/>
  <c r="O114" i="1"/>
  <c r="K51" i="1"/>
  <c r="P52" i="1"/>
  <c r="O48" i="1"/>
  <c r="O47" i="1"/>
  <c r="Q46" i="1"/>
  <c r="P88" i="1"/>
  <c r="Q89" i="1"/>
  <c r="Q88" i="1" s="1"/>
  <c r="N88" i="1" s="1"/>
  <c r="O38" i="1"/>
  <c r="Q59" i="1"/>
  <c r="O14" i="1"/>
  <c r="P39" i="1"/>
  <c r="Q40" i="1"/>
  <c r="P38" i="1"/>
  <c r="Q98" i="1"/>
  <c r="O71" i="1"/>
  <c r="O15" i="1"/>
  <c r="K84" i="1"/>
  <c r="P85" i="1"/>
  <c r="P65" i="1"/>
  <c r="Q49" i="1"/>
  <c r="P48" i="1"/>
  <c r="K95" i="1"/>
  <c r="P96" i="1"/>
  <c r="Q119" i="1"/>
  <c r="O39" i="1"/>
  <c r="Q102" i="1"/>
  <c r="Q125" i="1"/>
  <c r="Q117" i="1"/>
  <c r="P77" i="1"/>
  <c r="Q78" i="1"/>
  <c r="Q77" i="1" s="1"/>
  <c r="N77" i="1" s="1"/>
  <c r="P114" i="1"/>
  <c r="Q115" i="1"/>
  <c r="Q114" i="1" s="1"/>
  <c r="Q100" i="1"/>
  <c r="O95" i="1"/>
  <c r="K28" i="1"/>
  <c r="P29" i="1"/>
  <c r="P15" i="1" s="1"/>
  <c r="Q72" i="1"/>
  <c r="Q71" i="1" s="1"/>
  <c r="N71" i="1" s="1"/>
  <c r="Q50" i="1"/>
  <c r="Q18" i="1"/>
  <c r="P16" i="1"/>
  <c r="P17" i="1"/>
  <c r="Q38" i="1" l="1"/>
  <c r="Q39" i="1"/>
  <c r="N39" i="1" s="1"/>
  <c r="P28" i="1"/>
  <c r="Q29" i="1"/>
  <c r="P27" i="1"/>
  <c r="Q17" i="1"/>
  <c r="N17" i="1" s="1"/>
  <c r="Q16" i="1"/>
  <c r="P95" i="1"/>
  <c r="Q96" i="1"/>
  <c r="Q95" i="1" s="1"/>
  <c r="N95" i="1" s="1"/>
  <c r="Q48" i="1"/>
  <c r="N48" i="1" s="1"/>
  <c r="P14" i="1"/>
  <c r="P13" i="1"/>
  <c r="Q111" i="1" s="1"/>
  <c r="P47" i="1"/>
  <c r="P84" i="1"/>
  <c r="Q85" i="1"/>
  <c r="Q84" i="1" s="1"/>
  <c r="N84" i="1" s="1"/>
  <c r="P51" i="1"/>
  <c r="Q52" i="1"/>
  <c r="Q51" i="1" s="1"/>
  <c r="N51" i="1" s="1"/>
  <c r="Q57" i="1"/>
  <c r="N57" i="1" s="1"/>
  <c r="Q28" i="1" l="1"/>
  <c r="N28" i="1" s="1"/>
  <c r="Q27" i="1"/>
  <c r="Q47" i="1"/>
  <c r="Q13" i="1"/>
  <c r="Q109" i="1" s="1"/>
  <c r="Q113" i="1" s="1"/>
  <c r="Q14" i="1"/>
  <c r="Q15" i="1"/>
</calcChain>
</file>

<file path=xl/sharedStrings.xml><?xml version="1.0" encoding="utf-8"?>
<sst xmlns="http://schemas.openxmlformats.org/spreadsheetml/2006/main" count="281" uniqueCount="115">
  <si>
    <t>Приложение</t>
  </si>
  <si>
    <t>К договору</t>
  </si>
  <si>
    <t>Расшифровка стоимости работ</t>
  </si>
  <si>
    <t>ТХ 13 - ТХ15 ЖК "Ритмы"</t>
  </si>
  <si>
    <t>Коробка выше отм. 0,000 ТХ17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</si>
  <si>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</si>
  <si>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</si>
  <si>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</si>
  <si>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</si>
  <si>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</si>
  <si>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</si>
  <si>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</si>
  <si>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</si>
  <si>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</si>
  <si>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</si>
  <si>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</si>
  <si>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</si>
  <si>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</si>
  <si>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</si>
  <si>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</si>
  <si>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</si>
  <si>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</si>
  <si>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</si>
  <si>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</si>
  <si>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</si>
  <si>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</si>
  <si>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</si>
  <si>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</si>
  <si>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</si>
  <si>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</si>
  <si>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</si>
  <si>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</si>
  <si>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</si>
  <si>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</si>
  <si>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</si>
  <si>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</si>
  <si>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</si>
  <si>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</si>
  <si>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</si>
  <si>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</si>
  <si>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</si>
  <si>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</si>
  <si>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</si>
  <si>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</si>
  <si>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</si>
  <si>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Стены, перегородки, перекрытия выше отм. 0.000</t>
  </si>
  <si>
    <t>Коробка выше отм. 0,000</t>
  </si>
  <si>
    <t>Монтаж плит перекрытий</t>
  </si>
  <si>
    <t>Монтаж сборных плит перекрытия с замоноличиванием швов</t>
  </si>
  <si>
    <t>м2</t>
  </si>
  <si>
    <t>В ФОТ учесть все крепежные элементы, анкеровку</t>
  </si>
  <si>
    <t>Плиты перекрытий ПБ 27-12-8</t>
  </si>
  <si>
    <t>шт</t>
  </si>
  <si>
    <t>Плиты перекрытий ПБ 34-12-8</t>
  </si>
  <si>
    <t>Плиты перекрытий ПБ 34-15-8</t>
  </si>
  <si>
    <t>Раствор М150</t>
  </si>
  <si>
    <t>м3</t>
  </si>
  <si>
    <t>Плиты перекрытий ПБ 52-12-8</t>
  </si>
  <si>
    <t>Плиты перекрытий ПБ 56-9-8</t>
  </si>
  <si>
    <t>Швеллер 27П</t>
  </si>
  <si>
    <t>тн</t>
  </si>
  <si>
    <t>Арматура Ø12 А500</t>
  </si>
  <si>
    <t>Устройство лестничной клетки</t>
  </si>
  <si>
    <t>Монтаж сборных железобетонных конструкций лестничных площадок</t>
  </si>
  <si>
    <t>В ФОТ учтены машиномеханизмы, работа крана и прочие, проволока, все крепежные элементы</t>
  </si>
  <si>
    <t>Лестничные площадки ЛП 19.9</t>
  </si>
  <si>
    <t>Монтаж сборных железобетонных конструкций лестничных маршей</t>
  </si>
  <si>
    <t>Уголок стальной равнополочный 80х80х6</t>
  </si>
  <si>
    <t>СО: Марка стали: С245</t>
  </si>
  <si>
    <t>Лестничные марши ЛМ 26.10</t>
  </si>
  <si>
    <t>Уголок стальной равнополочный 100х100х10</t>
  </si>
  <si>
    <t>Устройство монолитных железобетонных конструкций плит перекрытий</t>
  </si>
  <si>
    <t>Устройство монолитных железобетонных участков</t>
  </si>
  <si>
    <t>В ФОТ учесть проволоку вязальную и расходный материал.</t>
  </si>
  <si>
    <t>Арматура Ø8 А240</t>
  </si>
  <si>
    <t>Арматура Ø16 А500</t>
  </si>
  <si>
    <t>Бетон В25 F150 W6</t>
  </si>
  <si>
    <t>Арматура Ø6 А240</t>
  </si>
  <si>
    <t>Арматура Ø12 А240</t>
  </si>
  <si>
    <t>Устройство стен</t>
  </si>
  <si>
    <t>Устройство горизонтальной гидроизоляции под опорный ряд блоков на 1 этаже</t>
  </si>
  <si>
    <t>Бикроэласт ТПП</t>
  </si>
  <si>
    <t>Технониколь</t>
  </si>
  <si>
    <t>Кладка перегородок из блоков силикатных</t>
  </si>
  <si>
    <t>В стоимости ФОТ учесть перфорированную ленту, скобы, все кремежные элементы</t>
  </si>
  <si>
    <t>Пено-клей для кладки газобетонных и силикатных блоков</t>
  </si>
  <si>
    <t>Tytan Professional</t>
  </si>
  <si>
    <t>Блок силикатный перегородочный СППо-80 М150</t>
  </si>
  <si>
    <t>Сетка кладочная базальтовая СБП-С 25х25</t>
  </si>
  <si>
    <t>Кладка стен из блоков газобетонных толщиной 300 мм</t>
  </si>
  <si>
    <t>Газобетонный блок БП-300 (625х300х250)</t>
  </si>
  <si>
    <t>Поревит</t>
  </si>
  <si>
    <t>Газобетонный блок для перемычек БПU-300 (625х300х250)</t>
  </si>
  <si>
    <t>Устройство монолитных железобетонных перемычек</t>
  </si>
  <si>
    <t>С учетом опорных подушек на кровле</t>
  </si>
  <si>
    <t>Бетон В25 F100 W4</t>
  </si>
  <si>
    <t>Устройство монолитных железобетонных опорных подушек</t>
  </si>
  <si>
    <t>Арматура Ø8 А500</t>
  </si>
  <si>
    <t>Кладка стен из блоков газобетонных толщиной 200 мм</t>
  </si>
  <si>
    <t>Газобетонный блок БП-200 (625х200х250)</t>
  </si>
  <si>
    <t>Газобетонный блок для перемычек БПU-200 (625х200х250)</t>
  </si>
  <si>
    <t>Монтаж металлических перемычек</t>
  </si>
  <si>
    <t>Устройство монолитного железобетонного пояса</t>
  </si>
  <si>
    <t>Кладка стен из блоков газобетонных толщиной 500 мм</t>
  </si>
  <si>
    <t>Монтаж железобетонных перемычек в U образном блоке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</si>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</sst>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31"/>
  <sheetViews>
    <sheetView tabSelected="1" topLeftCell="A73" workbookViewId="0">
      <selection activeCell="M101" sqref="M101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19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19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19" s="1" customFormat="1" ht="11.1" customHeight="1" x14ac:dyDescent="0.2"/>
    <row r="10" spans="1:19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" t="s">
        <v>12</v>
      </c>
      <c r="I10" s="52" t="s">
        <v>13</v>
      </c>
      <c r="J10" s="52" t="s">
        <v>14</v>
      </c>
      <c r="K10" s="52" t="s">
        <v>15</v>
      </c>
      <c r="L10" s="56" t="s">
        <v>16</v>
      </c>
      <c r="M10" s="56"/>
      <c r="N10" s="56"/>
      <c r="O10" s="56" t="s">
        <v>17</v>
      </c>
      <c r="P10" s="56"/>
      <c r="Q10" s="52" t="s">
        <v>18</v>
      </c>
      <c r="R10" s="52" t="s">
        <v>19</v>
      </c>
      <c r="S10" s="52" t="s">
        <v>20</v>
      </c>
    </row>
    <row r="11" spans="1:19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3"/>
      <c r="J11" s="53"/>
      <c r="K11" s="53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3"/>
      <c r="R11" s="53"/>
      <c r="S11" s="53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$20+$O$21+$O$22+$O$23+$O$24+$O$25+$O$26+$O$29+$O$30+$O$31+$O$33+$O$34+$O$35+$O$36+$O$37+$O$40+$O$41+$O$42+$O$43+$O$44+$O$45+$O$46+$O$49+$O$50+$O$52+$O$53+$O$54+$O$55+$O$56+$O$58+$O$59+$O$60+$O$61+$O$62+$O$63+$O$64+$O$66+$O$67+$O$68+$O$69+$O$70+$O$72+$O$73+$O$74+$O$75+$O$76+$O$78+$O$79+$O$80+$O$81+$O$82+$O$83+$O$85+$O$86+$O$87+$O$89+$O$90+$O$91+$O$92+$O$93+$O$94+$O$96+$O$97+$O$98+$O$99+$O$100+$O$101+$O$102+$O$103+$O$105+$O$106+$O$107+$O$108,2)</f>
        <v>3661769.15</v>
      </c>
      <c r="P13" s="10">
        <f>ROUND($P$18+$P$19+$P$20+$P$21+$P$22+$P$23+$P$24+$P$25+$P$26+$P$29+$P$30+$P$31+$P$33+$P$34+$P$35+$P$36+$P$37+$P$40+$P$41+$P$42+$P$43+$P$44+$P$45+$P$46+$P$49+$P$50+$P$52+$P$53+$P$54+$P$55+$P$56+$P$58+$P$59+$P$60+$P$61+$P$62+$P$63+$P$64+$P$66+$P$67+$P$68+$P$69+$P$70+$P$72+$P$73+$P$74+$P$75+$P$76+$P$78+$P$79+$P$80+$P$81+$P$82+$P$83+$P$85+$P$86+$P$87+$P$89+$P$90+$P$91+$P$92+$P$93+$P$94+$P$96+$P$97+$P$98+$P$99+$P$100+$P$101+$P$102+$P$103+$P$105+$P$106+$P$107+$P$108,2)</f>
        <v>5328007.29</v>
      </c>
      <c r="Q13" s="10">
        <f>ROUND($Q$18+$Q$19+$Q$20+$Q$21+$Q$22+$Q$23+$Q$24+$Q$25+$Q$26+$Q$29+$Q$30+$Q$31+$Q$33+$Q$34+$Q$35+$Q$36+$Q$37+$Q$40+$Q$41+$Q$42+$Q$43+$Q$44+$Q$45+$Q$46+$Q$49+$Q$50+$Q$52+$Q$53+$Q$54+$Q$55+$Q$56+$Q$58+$Q$59+$Q$60+$Q$61+$Q$62+$Q$63+$Q$64+$Q$66+$Q$67+$Q$68+$Q$69+$Q$70+$Q$72+$Q$73+$Q$74+$Q$75+$Q$76+$Q$78+$Q$79+$Q$80+$Q$81+$Q$82+$Q$83+$Q$85+$Q$86+$Q$87+$Q$89+$Q$90+$Q$91+$Q$92+$Q$93+$Q$94+$Q$96+$Q$97+$Q$98+$Q$99+$Q$100+$Q$101+$Q$102+$Q$103+$Q$105+$Q$106+$Q$107+$Q$108,2)</f>
        <v>8989776.4399999995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$20+$O$21+$O$22+$O$23+$O$24+$O$25+$O$26+$O$29+$O$30+$O$31+$O$33+$O$34+$O$35+$O$36+$O$37+$O$40+$O$41+$O$42+$O$43+$O$44+$O$45+$O$46+$O$49+$O$50+$O$52+$O$53+$O$54+$O$55+$O$56+$O$58+$O$59+$O$60+$O$61+$O$62+$O$63+$O$64+$O$66+$O$67+$O$68+$O$69+$O$70+$O$72+$O$73+$O$74+$O$75+$O$76+$O$78+$O$79+$O$80+$O$81+$O$82+$O$83+$O$85+$O$86+$O$87+$O$89+$O$90+$O$91+$O$92+$O$93+$O$94+$O$96+$O$97+$O$98+$O$99+$O$100+$O$101+$O$102+$O$103+$O$105+$O$106+$O$107+$O$108,2)</f>
        <v>3661769.15</v>
      </c>
      <c r="P14" s="10">
        <f>ROUND($P$18+$P$19+$P$20+$P$21+$P$22+$P$23+$P$24+$P$25+$P$26+$P$29+$P$30+$P$31+$P$33+$P$34+$P$35+$P$36+$P$37+$P$40+$P$41+$P$42+$P$43+$P$44+$P$45+$P$46+$P$49+$P$50+$P$52+$P$53+$P$54+$P$55+$P$56+$P$58+$P$59+$P$60+$P$61+$P$62+$P$63+$P$64+$P$66+$P$67+$P$68+$P$69+$P$70+$P$72+$P$73+$P$74+$P$75+$P$76+$P$78+$P$79+$P$80+$P$81+$P$82+$P$83+$P$85+$P$86+$P$87+$P$89+$P$90+$P$91+$P$92+$P$93+$P$94+$P$96+$P$97+$P$98+$P$99+$P$100+$P$101+$P$102+$P$103+$P$105+$P$106+$P$107+$P$108,2)</f>
        <v>5328007.29</v>
      </c>
      <c r="Q14" s="10">
        <f>ROUND($Q$18+$Q$19+$Q$20+$Q$21+$Q$22+$Q$23+$Q$24+$Q$25+$Q$26+$Q$29+$Q$30+$Q$31+$Q$33+$Q$34+$Q$35+$Q$36+$Q$37+$Q$40+$Q$41+$Q$42+$Q$43+$Q$44+$Q$45+$Q$46+$Q$49+$Q$50+$Q$52+$Q$53+$Q$54+$Q$55+$Q$56+$Q$58+$Q$59+$Q$60+$Q$61+$Q$62+$Q$63+$Q$64+$Q$66+$Q$67+$Q$68+$Q$69+$Q$70+$Q$72+$Q$73+$Q$74+$Q$75+$Q$76+$Q$78+$Q$79+$Q$80+$Q$81+$Q$82+$Q$83+$Q$85+$Q$86+$Q$87+$Q$89+$Q$90+$Q$91+$Q$92+$Q$93+$Q$94+$Q$96+$Q$97+$Q$98+$Q$99+$Q$100+$Q$101+$Q$102+$Q$103+$Q$105+$Q$106+$Q$107+$Q$108,2)</f>
        <v>8989776.4399999995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+$O$20+$O$21+$O$22+$O$23+$O$24+$O$25+$O$26+$O$29+$O$30+$O$31+$O$33+$O$34+$O$35+$O$36+$O$37+$O$40+$O$41+$O$42+$O$43+$O$44+$O$45+$O$46+$O$49+$O$50+$O$52+$O$53+$O$54+$O$55+$O$56+$O$58+$O$59+$O$60+$O$61+$O$62+$O$63+$O$64+$O$66+$O$67+$O$68+$O$69+$O$70+$O$72+$O$73+$O$74+$O$75+$O$76+$O$78+$O$79+$O$80+$O$81+$O$82+$O$83+$O$85+$O$86+$O$87+$O$89+$O$90+$O$91+$O$92+$O$93+$O$94+$O$96+$O$97+$O$98+$O$99+$O$100+$O$101+$O$102+$O$103+$O$105+$O$106+$O$107+$O$108,2)</f>
        <v>3661769.15</v>
      </c>
      <c r="P15" s="10">
        <f>ROUND($P$18+$P$19+$P$20+$P$21+$P$22+$P$23+$P$24+$P$25+$P$26+$P$29+$P$30+$P$31+$P$33+$P$34+$P$35+$P$36+$P$37+$P$40+$P$41+$P$42+$P$43+$P$44+$P$45+$P$46+$P$49+$P$50+$P$52+$P$53+$P$54+$P$55+$P$56+$P$58+$P$59+$P$60+$P$61+$P$62+$P$63+$P$64+$P$66+$P$67+$P$68+$P$69+$P$70+$P$72+$P$73+$P$74+$P$75+$P$76+$P$78+$P$79+$P$80+$P$81+$P$82+$P$83+$P$85+$P$86+$P$87+$P$89+$P$90+$P$91+$P$92+$P$93+$P$94+$P$96+$P$97+$P$98+$P$99+$P$100+$P$101+$P$102+$P$103+$P$105+$P$106+$P$107+$P$108,2)</f>
        <v>5328007.29</v>
      </c>
      <c r="Q15" s="10">
        <f>ROUND($Q$18+$Q$19+$Q$20+$Q$21+$Q$22+$Q$23+$Q$24+$Q$25+$Q$26+$Q$29+$Q$30+$Q$31+$Q$33+$Q$34+$Q$35+$Q$36+$Q$37+$Q$40+$Q$41+$Q$42+$Q$43+$Q$44+$Q$45+$Q$46+$Q$49+$Q$50+$Q$52+$Q$53+$Q$54+$Q$55+$Q$56+$Q$58+$Q$59+$Q$60+$Q$61+$Q$62+$Q$63+$Q$64+$Q$66+$Q$67+$Q$68+$Q$69+$Q$70+$Q$72+$Q$73+$Q$74+$Q$75+$Q$76+$Q$78+$Q$79+$Q$80+$Q$81+$Q$82+$Q$83+$Q$85+$Q$86+$Q$87+$Q$89+$Q$90+$Q$91+$Q$92+$Q$93+$Q$94+$Q$96+$Q$97+$Q$98+$Q$99+$Q$100+$Q$101+$Q$102+$Q$103+$Q$105+$Q$106+$Q$107+$Q$108,2)</f>
        <v>8989776.4399999995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ROUND($O$18+$O$19+$O$20+$O$21+$O$22+$O$23+$O$24+$O$25+$O$26,2)</f>
        <v>164700</v>
      </c>
      <c r="P16" s="10">
        <f>ROUND($P$18+$P$19+$P$20+$P$21+$P$22+$P$23+$P$24+$P$25+$P$26,2)</f>
        <v>760649.4</v>
      </c>
      <c r="Q16" s="10">
        <f>ROUND($Q$18+$Q$19+$Q$20+$Q$21+$Q$22+$Q$23+$Q$24+$Q$25+$Q$26,2)</f>
        <v>925349.4</v>
      </c>
      <c r="R16" s="10"/>
      <c r="S16" s="10"/>
    </row>
    <row r="17" spans="1:19" s="11" customFormat="1" ht="21.95" customHeight="1" outlineLevel="5" x14ac:dyDescent="0.15">
      <c r="A17" s="12">
        <v>1</v>
      </c>
      <c r="B17" s="13" t="s">
        <v>48</v>
      </c>
      <c r="C17" s="14" t="s">
        <v>49</v>
      </c>
      <c r="D17" s="14"/>
      <c r="E17" s="14"/>
      <c r="F17" s="14"/>
      <c r="G17" s="14"/>
      <c r="H17" s="15">
        <v>329.4</v>
      </c>
      <c r="I17" s="15">
        <v>329.4</v>
      </c>
      <c r="J17" s="16"/>
      <c r="K17" s="16">
        <f>$K$18</f>
        <v>329.4</v>
      </c>
      <c r="L17" s="16"/>
      <c r="M17" s="16"/>
      <c r="N17" s="16">
        <f>ROUND($Q$17/$K$17,2)</f>
        <v>2809.2</v>
      </c>
      <c r="O17" s="16">
        <f>ROUND($O$18+$O$19+$O$20+$O$21+$O$22+$O$23+$O$24+$O$25+$O$26,2)</f>
        <v>164700</v>
      </c>
      <c r="P17" s="16">
        <f>ROUND($P$18+$P$19+$P$20+$P$21+$P$22+$P$23+$P$24+$P$25+$P$26,2)</f>
        <v>760649.4</v>
      </c>
      <c r="Q17" s="16">
        <f>ROUND($Q$18+$Q$19+$Q$20+$Q$21+$Q$22+$Q$23+$Q$24+$Q$25+$Q$26,2)</f>
        <v>925349.4</v>
      </c>
      <c r="R17" s="17" t="s">
        <v>50</v>
      </c>
      <c r="S17" s="71"/>
    </row>
    <row r="18" spans="1:19" s="18" customFormat="1" ht="11.1" customHeight="1" outlineLevel="6" x14ac:dyDescent="0.2">
      <c r="A18" s="19"/>
      <c r="B18" s="20" t="s">
        <v>22</v>
      </c>
      <c r="C18" s="21" t="s">
        <v>49</v>
      </c>
      <c r="D18" s="21"/>
      <c r="E18" s="21"/>
      <c r="F18" s="21"/>
      <c r="G18" s="21"/>
      <c r="H18" s="22">
        <v>329.4</v>
      </c>
      <c r="I18" s="22">
        <f>$H$18</f>
        <v>329.4</v>
      </c>
      <c r="J18" s="22">
        <v>1</v>
      </c>
      <c r="K18" s="23">
        <f>ROUND($I$18*$J$18,3)</f>
        <v>329.4</v>
      </c>
      <c r="L18" s="60">
        <v>500</v>
      </c>
      <c r="M18" s="61"/>
      <c r="N18" s="57">
        <f>ROUND($M$18+$L$18,2)</f>
        <v>500</v>
      </c>
      <c r="O18" s="23">
        <f>ROUND($I$18*$L$18,2)</f>
        <v>164700</v>
      </c>
      <c r="P18" s="23">
        <f>ROUND($K$18*$M$18,2)</f>
        <v>0</v>
      </c>
      <c r="Q18" s="23">
        <f>ROUND($P$18+$O$18,2)</f>
        <v>164700</v>
      </c>
      <c r="R18" s="23"/>
      <c r="S18" s="72"/>
    </row>
    <row r="19" spans="1:19" s="1" customFormat="1" ht="11.1" customHeight="1" outlineLevel="6" x14ac:dyDescent="0.2">
      <c r="A19" s="24"/>
      <c r="B19" s="25" t="s">
        <v>51</v>
      </c>
      <c r="C19" s="26" t="s">
        <v>52</v>
      </c>
      <c r="D19" s="26"/>
      <c r="E19" s="26"/>
      <c r="F19" s="26"/>
      <c r="G19" s="26"/>
      <c r="H19" s="27">
        <v>18</v>
      </c>
      <c r="I19" s="27">
        <f>$H$19</f>
        <v>18</v>
      </c>
      <c r="J19" s="29">
        <v>1</v>
      </c>
      <c r="K19" s="28">
        <f>ROUND($I$19*$J$19,3)</f>
        <v>18</v>
      </c>
      <c r="L19" s="62"/>
      <c r="M19" s="63">
        <v>4948</v>
      </c>
      <c r="N19" s="58">
        <f>ROUND($M$19+$L$19,2)</f>
        <v>4948</v>
      </c>
      <c r="O19" s="28">
        <f>ROUND($I$19*$L$19,2)</f>
        <v>0</v>
      </c>
      <c r="P19" s="28">
        <f>ROUND($K$19*$M$19,2)</f>
        <v>89064</v>
      </c>
      <c r="Q19" s="28">
        <f>ROUND($P$19+$O$19,2)</f>
        <v>89064</v>
      </c>
      <c r="R19" s="30"/>
      <c r="S19" s="73"/>
    </row>
    <row r="20" spans="1:19" s="1" customFormat="1" ht="11.1" customHeight="1" outlineLevel="6" x14ac:dyDescent="0.2">
      <c r="A20" s="24"/>
      <c r="B20" s="25" t="s">
        <v>53</v>
      </c>
      <c r="C20" s="26" t="s">
        <v>52</v>
      </c>
      <c r="D20" s="26"/>
      <c r="E20" s="26"/>
      <c r="F20" s="26"/>
      <c r="G20" s="26"/>
      <c r="H20" s="27">
        <v>24</v>
      </c>
      <c r="I20" s="27">
        <f>$H$20</f>
        <v>24</v>
      </c>
      <c r="J20" s="29">
        <v>1</v>
      </c>
      <c r="K20" s="28">
        <f>ROUND($I$20*$J$20,3)</f>
        <v>24</v>
      </c>
      <c r="L20" s="62"/>
      <c r="M20" s="63">
        <v>6307</v>
      </c>
      <c r="N20" s="58">
        <f>ROUND($M$20+$L$20,2)</f>
        <v>6307</v>
      </c>
      <c r="O20" s="28">
        <f>ROUND($I$20*$L$20,2)</f>
        <v>0</v>
      </c>
      <c r="P20" s="28">
        <f>ROUND($K$20*$M$20,2)</f>
        <v>151368</v>
      </c>
      <c r="Q20" s="28">
        <f>ROUND($P$20+$O$20,2)</f>
        <v>151368</v>
      </c>
      <c r="R20" s="30"/>
      <c r="S20" s="73"/>
    </row>
    <row r="21" spans="1:19" s="1" customFormat="1" ht="11.1" customHeight="1" outlineLevel="6" x14ac:dyDescent="0.2">
      <c r="A21" s="24"/>
      <c r="B21" s="25" t="s">
        <v>54</v>
      </c>
      <c r="C21" s="26" t="s">
        <v>52</v>
      </c>
      <c r="D21" s="26"/>
      <c r="E21" s="26"/>
      <c r="F21" s="26"/>
      <c r="G21" s="26"/>
      <c r="H21" s="27">
        <v>6</v>
      </c>
      <c r="I21" s="27">
        <f>$H$21</f>
        <v>6</v>
      </c>
      <c r="J21" s="29">
        <v>1</v>
      </c>
      <c r="K21" s="28">
        <f>ROUND($I$21*$J$21,3)</f>
        <v>6</v>
      </c>
      <c r="L21" s="62"/>
      <c r="M21" s="63">
        <v>10042</v>
      </c>
      <c r="N21" s="58">
        <f>ROUND($M$21+$L$21,2)</f>
        <v>10042</v>
      </c>
      <c r="O21" s="28">
        <f>ROUND($I$21*$L$21,2)</f>
        <v>0</v>
      </c>
      <c r="P21" s="28">
        <f>ROUND($K$21*$M$21,2)</f>
        <v>60252</v>
      </c>
      <c r="Q21" s="28">
        <f>ROUND($P$21+$O$21,2)</f>
        <v>60252</v>
      </c>
      <c r="R21" s="30"/>
      <c r="S21" s="73"/>
    </row>
    <row r="22" spans="1:19" s="1" customFormat="1" ht="11.1" customHeight="1" outlineLevel="6" x14ac:dyDescent="0.2">
      <c r="A22" s="24"/>
      <c r="B22" s="25" t="s">
        <v>55</v>
      </c>
      <c r="C22" s="26" t="s">
        <v>56</v>
      </c>
      <c r="D22" s="26"/>
      <c r="E22" s="26"/>
      <c r="F22" s="26"/>
      <c r="G22" s="26"/>
      <c r="H22" s="27">
        <v>15.12</v>
      </c>
      <c r="I22" s="27">
        <f>$H$22</f>
        <v>15.12</v>
      </c>
      <c r="J22" s="31">
        <v>1.02</v>
      </c>
      <c r="K22" s="28">
        <f>ROUND($I$22*$J$22,3)</f>
        <v>15.422000000000001</v>
      </c>
      <c r="L22" s="62"/>
      <c r="M22" s="63">
        <v>6700</v>
      </c>
      <c r="N22" s="58">
        <f>ROUND($M$22+$L$22,2)</f>
        <v>6700</v>
      </c>
      <c r="O22" s="28">
        <f>ROUND($I$22*$L$22,2)</f>
        <v>0</v>
      </c>
      <c r="P22" s="28">
        <f>ROUND($K$22*$M$22,2)</f>
        <v>103327.4</v>
      </c>
      <c r="Q22" s="28">
        <f>ROUND($P$22+$O$22,2)</f>
        <v>103327.4</v>
      </c>
      <c r="R22" s="30"/>
      <c r="S22" s="73"/>
    </row>
    <row r="23" spans="1:19" s="1" customFormat="1" ht="11.1" customHeight="1" outlineLevel="6" x14ac:dyDescent="0.2">
      <c r="A23" s="24"/>
      <c r="B23" s="25" t="s">
        <v>57</v>
      </c>
      <c r="C23" s="26" t="s">
        <v>52</v>
      </c>
      <c r="D23" s="26"/>
      <c r="E23" s="26"/>
      <c r="F23" s="26"/>
      <c r="G23" s="26"/>
      <c r="H23" s="27">
        <v>18</v>
      </c>
      <c r="I23" s="27">
        <f>$H$23</f>
        <v>18</v>
      </c>
      <c r="J23" s="29">
        <v>1</v>
      </c>
      <c r="K23" s="28">
        <f>ROUND($I$23*$J$23,3)</f>
        <v>18</v>
      </c>
      <c r="L23" s="62"/>
      <c r="M23" s="63">
        <v>10771</v>
      </c>
      <c r="N23" s="58">
        <f>ROUND($M$23+$L$23,2)</f>
        <v>10771</v>
      </c>
      <c r="O23" s="28">
        <f>ROUND($I$23*$L$23,2)</f>
        <v>0</v>
      </c>
      <c r="P23" s="28">
        <f>ROUND($K$23*$M$23,2)</f>
        <v>193878</v>
      </c>
      <c r="Q23" s="28">
        <f>ROUND($P$23+$O$23,2)</f>
        <v>193878</v>
      </c>
      <c r="R23" s="30"/>
      <c r="S23" s="73"/>
    </row>
    <row r="24" spans="1:19" s="1" customFormat="1" ht="11.1" customHeight="1" outlineLevel="6" x14ac:dyDescent="0.2">
      <c r="A24" s="24"/>
      <c r="B24" s="25" t="s">
        <v>58</v>
      </c>
      <c r="C24" s="26" t="s">
        <v>52</v>
      </c>
      <c r="D24" s="26"/>
      <c r="E24" s="26"/>
      <c r="F24" s="26"/>
      <c r="G24" s="26"/>
      <c r="H24" s="27">
        <v>6</v>
      </c>
      <c r="I24" s="27">
        <f>$H$24</f>
        <v>6</v>
      </c>
      <c r="J24" s="29">
        <v>1</v>
      </c>
      <c r="K24" s="28">
        <f>ROUND($I$24*$J$24,3)</f>
        <v>6</v>
      </c>
      <c r="L24" s="62"/>
      <c r="M24" s="63">
        <v>11274</v>
      </c>
      <c r="N24" s="58">
        <f>ROUND($M$24+$L$24,2)</f>
        <v>11274</v>
      </c>
      <c r="O24" s="28">
        <f>ROUND($I$24*$L$24,2)</f>
        <v>0</v>
      </c>
      <c r="P24" s="28">
        <f>ROUND($K$24*$M$24,2)</f>
        <v>67644</v>
      </c>
      <c r="Q24" s="28">
        <f>ROUND($P$24+$O$24,2)</f>
        <v>67644</v>
      </c>
      <c r="R24" s="30"/>
      <c r="S24" s="73"/>
    </row>
    <row r="25" spans="1:19" s="1" customFormat="1" ht="11.1" customHeight="1" outlineLevel="6" x14ac:dyDescent="0.2">
      <c r="A25" s="24"/>
      <c r="B25" s="25" t="s">
        <v>59</v>
      </c>
      <c r="C25" s="26" t="s">
        <v>60</v>
      </c>
      <c r="D25" s="26"/>
      <c r="E25" s="26"/>
      <c r="F25" s="26"/>
      <c r="G25" s="26"/>
      <c r="H25" s="27">
        <v>0.627</v>
      </c>
      <c r="I25" s="27">
        <f>$H$25</f>
        <v>0.627</v>
      </c>
      <c r="J25" s="31">
        <v>1.03</v>
      </c>
      <c r="K25" s="28">
        <f>ROUND($I$25*$J$25,3)</f>
        <v>0.64600000000000002</v>
      </c>
      <c r="L25" s="62"/>
      <c r="M25" s="63">
        <v>136000</v>
      </c>
      <c r="N25" s="58">
        <f>ROUND($M$25+$L$25,2)</f>
        <v>136000</v>
      </c>
      <c r="O25" s="28">
        <f>ROUND($I$25*$L$25,2)</f>
        <v>0</v>
      </c>
      <c r="P25" s="28">
        <f>ROUND($K$25*$M$25,2)</f>
        <v>87856</v>
      </c>
      <c r="Q25" s="28">
        <f>ROUND($P$25+$O$25,2)</f>
        <v>87856</v>
      </c>
      <c r="R25" s="30"/>
      <c r="S25" s="73"/>
    </row>
    <row r="26" spans="1:19" s="1" customFormat="1" ht="11.1" customHeight="1" outlineLevel="6" x14ac:dyDescent="0.2">
      <c r="A26" s="24"/>
      <c r="B26" s="25" t="s">
        <v>61</v>
      </c>
      <c r="C26" s="26" t="s">
        <v>60</v>
      </c>
      <c r="D26" s="26"/>
      <c r="E26" s="26"/>
      <c r="F26" s="26"/>
      <c r="G26" s="26"/>
      <c r="H26" s="27">
        <v>0.128</v>
      </c>
      <c r="I26" s="27">
        <f>$H$26</f>
        <v>0.128</v>
      </c>
      <c r="J26" s="31">
        <v>1.03</v>
      </c>
      <c r="K26" s="28">
        <f>ROUND($I$26*$J$26,3)</f>
        <v>0.13200000000000001</v>
      </c>
      <c r="L26" s="62"/>
      <c r="M26" s="63">
        <v>55000</v>
      </c>
      <c r="N26" s="58">
        <f>ROUND($M$26+$L$26,2)</f>
        <v>55000</v>
      </c>
      <c r="O26" s="28">
        <f>ROUND($I$26*$L$26,2)</f>
        <v>0</v>
      </c>
      <c r="P26" s="28">
        <f>ROUND($K$26*$M$26,2)</f>
        <v>7260</v>
      </c>
      <c r="Q26" s="28">
        <f>ROUND($P$26+$O$26,2)</f>
        <v>7260</v>
      </c>
      <c r="R26" s="30"/>
      <c r="S26" s="73"/>
    </row>
    <row r="27" spans="1:19" s="1" customFormat="1" ht="12" customHeight="1" outlineLevel="4" x14ac:dyDescent="0.2">
      <c r="A27" s="7"/>
      <c r="B27" s="8" t="s">
        <v>62</v>
      </c>
      <c r="C27" s="9"/>
      <c r="D27" s="9"/>
      <c r="E27" s="9"/>
      <c r="F27" s="9"/>
      <c r="G27" s="9"/>
      <c r="H27" s="10"/>
      <c r="I27" s="10"/>
      <c r="J27" s="10"/>
      <c r="K27" s="10"/>
      <c r="L27" s="64"/>
      <c r="M27" s="64"/>
      <c r="N27" s="10"/>
      <c r="O27" s="10">
        <f>ROUND($O$29+$O$30+$O$31+$O$33+$O$34+$O$35+$O$36+$O$37,2)</f>
        <v>126000</v>
      </c>
      <c r="P27" s="10">
        <f>ROUND($P$29+$P$30+$P$31+$P$33+$P$34+$P$35+$P$36+$P$37,2)</f>
        <v>284033.09999999998</v>
      </c>
      <c r="Q27" s="10">
        <f>ROUND($Q$29+$Q$30+$Q$31+$Q$33+$Q$34+$Q$35+$Q$36+$Q$37,2)</f>
        <v>410033.1</v>
      </c>
      <c r="R27" s="10"/>
      <c r="S27" s="64"/>
    </row>
    <row r="28" spans="1:19" s="11" customFormat="1" ht="32.1" customHeight="1" outlineLevel="5" x14ac:dyDescent="0.15">
      <c r="A28" s="12">
        <v>2</v>
      </c>
      <c r="B28" s="13" t="s">
        <v>63</v>
      </c>
      <c r="C28" s="14" t="s">
        <v>52</v>
      </c>
      <c r="D28" s="14"/>
      <c r="E28" s="14"/>
      <c r="F28" s="14"/>
      <c r="G28" s="14"/>
      <c r="H28" s="15">
        <v>6</v>
      </c>
      <c r="I28" s="15">
        <v>6</v>
      </c>
      <c r="J28" s="16"/>
      <c r="K28" s="16">
        <f>$K$29</f>
        <v>6</v>
      </c>
      <c r="L28" s="65"/>
      <c r="M28" s="65"/>
      <c r="N28" s="16">
        <f>ROUND($Q$28/$K$28,2)</f>
        <v>19238.55</v>
      </c>
      <c r="O28" s="16">
        <f>ROUND($O$29+$O$30+$O$31,2)</f>
        <v>66000</v>
      </c>
      <c r="P28" s="16">
        <f>ROUND($P$29+$P$30+$P$31,2)</f>
        <v>49431.3</v>
      </c>
      <c r="Q28" s="16">
        <f>ROUND($Q$29+$Q$30+$Q$31,2)</f>
        <v>115431.3</v>
      </c>
      <c r="R28" s="17" t="s">
        <v>64</v>
      </c>
      <c r="S28" s="71"/>
    </row>
    <row r="29" spans="1:19" s="18" customFormat="1" ht="11.1" customHeight="1" outlineLevel="6" x14ac:dyDescent="0.2">
      <c r="A29" s="19"/>
      <c r="B29" s="20" t="s">
        <v>22</v>
      </c>
      <c r="C29" s="21" t="s">
        <v>52</v>
      </c>
      <c r="D29" s="21"/>
      <c r="E29" s="21"/>
      <c r="F29" s="21"/>
      <c r="G29" s="21"/>
      <c r="H29" s="22">
        <v>6</v>
      </c>
      <c r="I29" s="22">
        <f>$H$29</f>
        <v>6</v>
      </c>
      <c r="J29" s="22">
        <v>1</v>
      </c>
      <c r="K29" s="23">
        <f>ROUND($I$29*$J$29,3)</f>
        <v>6</v>
      </c>
      <c r="L29" s="66">
        <v>11000</v>
      </c>
      <c r="M29" s="61"/>
      <c r="N29" s="59">
        <f>ROUND($M$29+$L$29,2)</f>
        <v>11000</v>
      </c>
      <c r="O29" s="23">
        <f>ROUND($I$29*$L$29,2)</f>
        <v>66000</v>
      </c>
      <c r="P29" s="23">
        <f>ROUND($K$29*$M$29,2)</f>
        <v>0</v>
      </c>
      <c r="Q29" s="23">
        <f>ROUND($P$29+$O$29,2)</f>
        <v>66000</v>
      </c>
      <c r="R29" s="23"/>
      <c r="S29" s="72"/>
    </row>
    <row r="30" spans="1:19" s="1" customFormat="1" ht="11.1" customHeight="1" outlineLevel="6" x14ac:dyDescent="0.2">
      <c r="A30" s="24"/>
      <c r="B30" s="25" t="s">
        <v>65</v>
      </c>
      <c r="C30" s="26" t="s">
        <v>52</v>
      </c>
      <c r="D30" s="26"/>
      <c r="E30" s="26"/>
      <c r="F30" s="26"/>
      <c r="G30" s="26"/>
      <c r="H30" s="27">
        <v>6</v>
      </c>
      <c r="I30" s="27">
        <f>$H$30</f>
        <v>6</v>
      </c>
      <c r="J30" s="29">
        <v>1</v>
      </c>
      <c r="K30" s="28">
        <f>ROUND($I$30*$J$30,3)</f>
        <v>6</v>
      </c>
      <c r="L30" s="62"/>
      <c r="M30" s="63">
        <v>8195</v>
      </c>
      <c r="N30" s="58">
        <f>ROUND($M$30+$L$30,2)</f>
        <v>8195</v>
      </c>
      <c r="O30" s="28">
        <f>ROUND($I$30*$L$30,2)</f>
        <v>0</v>
      </c>
      <c r="P30" s="28">
        <f>ROUND($K$30*$M$30,2)</f>
        <v>49170</v>
      </c>
      <c r="Q30" s="28">
        <f>ROUND($P$30+$O$30,2)</f>
        <v>49170</v>
      </c>
      <c r="R30" s="30"/>
      <c r="S30" s="73"/>
    </row>
    <row r="31" spans="1:19" s="1" customFormat="1" ht="11.1" customHeight="1" outlineLevel="6" x14ac:dyDescent="0.2">
      <c r="A31" s="24"/>
      <c r="B31" s="25" t="s">
        <v>55</v>
      </c>
      <c r="C31" s="26" t="s">
        <v>56</v>
      </c>
      <c r="D31" s="26"/>
      <c r="E31" s="26"/>
      <c r="F31" s="26"/>
      <c r="G31" s="26"/>
      <c r="H31" s="27">
        <v>3.7999999999999999E-2</v>
      </c>
      <c r="I31" s="27">
        <f>$H$31</f>
        <v>3.7999999999999999E-2</v>
      </c>
      <c r="J31" s="31">
        <v>1.02</v>
      </c>
      <c r="K31" s="28">
        <f>ROUND($I$31*$J$31,3)</f>
        <v>3.9E-2</v>
      </c>
      <c r="L31" s="62"/>
      <c r="M31" s="63">
        <v>6700</v>
      </c>
      <c r="N31" s="58">
        <f>ROUND($M$31+$L$31,2)</f>
        <v>6700</v>
      </c>
      <c r="O31" s="28">
        <f>ROUND($I$31*$L$31,2)</f>
        <v>0</v>
      </c>
      <c r="P31" s="28">
        <f>ROUND($K$31*$M$31,2)</f>
        <v>261.3</v>
      </c>
      <c r="Q31" s="28">
        <f>ROUND($P$31+$O$31,2)</f>
        <v>261.3</v>
      </c>
      <c r="R31" s="30"/>
      <c r="S31" s="73"/>
    </row>
    <row r="32" spans="1:19" s="11" customFormat="1" ht="32.1" customHeight="1" outlineLevel="5" x14ac:dyDescent="0.15">
      <c r="A32" s="12">
        <v>3</v>
      </c>
      <c r="B32" s="13" t="s">
        <v>66</v>
      </c>
      <c r="C32" s="14" t="s">
        <v>52</v>
      </c>
      <c r="D32" s="14"/>
      <c r="E32" s="14"/>
      <c r="F32" s="14"/>
      <c r="G32" s="14"/>
      <c r="H32" s="15">
        <v>12</v>
      </c>
      <c r="I32" s="15">
        <v>12</v>
      </c>
      <c r="J32" s="16"/>
      <c r="K32" s="16">
        <f>$K$33</f>
        <v>12</v>
      </c>
      <c r="L32" s="65"/>
      <c r="M32" s="65"/>
      <c r="N32" s="16">
        <f>ROUND($Q$32/$K$32,2)</f>
        <v>24550.15</v>
      </c>
      <c r="O32" s="16">
        <f>ROUND($O$33+$O$34+$O$35+$O$36+$O$37,2)</f>
        <v>60000</v>
      </c>
      <c r="P32" s="16">
        <f>ROUND($P$33+$P$34+$P$35+$P$36+$P$37,2)</f>
        <v>234601.8</v>
      </c>
      <c r="Q32" s="16">
        <f>ROUND($Q$33+$Q$34+$Q$35+$Q$36+$Q$37,2)</f>
        <v>294601.8</v>
      </c>
      <c r="R32" s="17" t="s">
        <v>64</v>
      </c>
      <c r="S32" s="71"/>
    </row>
    <row r="33" spans="1:19" s="18" customFormat="1" ht="11.1" customHeight="1" outlineLevel="6" x14ac:dyDescent="0.2">
      <c r="A33" s="19"/>
      <c r="B33" s="20" t="s">
        <v>22</v>
      </c>
      <c r="C33" s="21" t="s">
        <v>52</v>
      </c>
      <c r="D33" s="21"/>
      <c r="E33" s="21"/>
      <c r="F33" s="21"/>
      <c r="G33" s="21"/>
      <c r="H33" s="22">
        <v>12</v>
      </c>
      <c r="I33" s="22">
        <f>$H$33</f>
        <v>12</v>
      </c>
      <c r="J33" s="22">
        <v>1</v>
      </c>
      <c r="K33" s="23">
        <f>ROUND($I$33*$J$33,3)</f>
        <v>12</v>
      </c>
      <c r="L33" s="66">
        <v>5000</v>
      </c>
      <c r="M33" s="61"/>
      <c r="N33" s="59">
        <f>ROUND($M$33+$L$33,2)</f>
        <v>5000</v>
      </c>
      <c r="O33" s="23">
        <f>ROUND($I$33*$L$33,2)</f>
        <v>60000</v>
      </c>
      <c r="P33" s="23">
        <f>ROUND($K$33*$M$33,2)</f>
        <v>0</v>
      </c>
      <c r="Q33" s="23">
        <f>ROUND($P$33+$O$33,2)</f>
        <v>60000</v>
      </c>
      <c r="R33" s="23"/>
      <c r="S33" s="72"/>
    </row>
    <row r="34" spans="1:19" s="1" customFormat="1" ht="11.1" customHeight="1" outlineLevel="6" x14ac:dyDescent="0.2">
      <c r="A34" s="24"/>
      <c r="B34" s="25" t="s">
        <v>67</v>
      </c>
      <c r="C34" s="26" t="s">
        <v>60</v>
      </c>
      <c r="D34" s="26"/>
      <c r="E34" s="26"/>
      <c r="F34" s="26"/>
      <c r="G34" s="26"/>
      <c r="H34" s="27">
        <v>4.2000000000000003E-2</v>
      </c>
      <c r="I34" s="27">
        <f>$H$34</f>
        <v>4.2000000000000003E-2</v>
      </c>
      <c r="J34" s="31">
        <v>1.03</v>
      </c>
      <c r="K34" s="28">
        <f>ROUND($I$34*$J$34,3)</f>
        <v>4.2999999999999997E-2</v>
      </c>
      <c r="L34" s="62"/>
      <c r="M34" s="63">
        <v>76500</v>
      </c>
      <c r="N34" s="58">
        <f>ROUND($M$34+$L$34,2)</f>
        <v>76500</v>
      </c>
      <c r="O34" s="28">
        <f>ROUND($I$34*$L$34,2)</f>
        <v>0</v>
      </c>
      <c r="P34" s="28">
        <f>ROUND($K$34*$M$34,2)</f>
        <v>3289.5</v>
      </c>
      <c r="Q34" s="28">
        <f>ROUND($P$34+$O$34,2)</f>
        <v>3289.5</v>
      </c>
      <c r="R34" s="30" t="s">
        <v>68</v>
      </c>
      <c r="S34" s="73"/>
    </row>
    <row r="35" spans="1:19" s="1" customFormat="1" ht="11.1" customHeight="1" outlineLevel="6" x14ac:dyDescent="0.2">
      <c r="A35" s="24"/>
      <c r="B35" s="25" t="s">
        <v>69</v>
      </c>
      <c r="C35" s="26" t="s">
        <v>52</v>
      </c>
      <c r="D35" s="26"/>
      <c r="E35" s="26"/>
      <c r="F35" s="26"/>
      <c r="G35" s="26"/>
      <c r="H35" s="27">
        <v>12</v>
      </c>
      <c r="I35" s="27">
        <f>$H$35</f>
        <v>12</v>
      </c>
      <c r="J35" s="29">
        <v>1</v>
      </c>
      <c r="K35" s="28">
        <f>ROUND($I$35*$J$35,3)</f>
        <v>12</v>
      </c>
      <c r="L35" s="62"/>
      <c r="M35" s="63">
        <v>18659</v>
      </c>
      <c r="N35" s="58">
        <f>ROUND($M$35+$L$35,2)</f>
        <v>18659</v>
      </c>
      <c r="O35" s="28">
        <f>ROUND($I$35*$L$35,2)</f>
        <v>0</v>
      </c>
      <c r="P35" s="28">
        <f>ROUND($K$35*$M$35,2)</f>
        <v>223908</v>
      </c>
      <c r="Q35" s="28">
        <f>ROUND($P$35+$O$35,2)</f>
        <v>223908</v>
      </c>
      <c r="R35" s="30"/>
      <c r="S35" s="73"/>
    </row>
    <row r="36" spans="1:19" s="1" customFormat="1" ht="11.1" customHeight="1" outlineLevel="6" x14ac:dyDescent="0.2">
      <c r="A36" s="24"/>
      <c r="B36" s="25" t="s">
        <v>70</v>
      </c>
      <c r="C36" s="26" t="s">
        <v>60</v>
      </c>
      <c r="D36" s="26"/>
      <c r="E36" s="26"/>
      <c r="F36" s="26"/>
      <c r="G36" s="26"/>
      <c r="H36" s="27">
        <v>8.5999999999999993E-2</v>
      </c>
      <c r="I36" s="27">
        <f>$H$36</f>
        <v>8.5999999999999993E-2</v>
      </c>
      <c r="J36" s="31">
        <v>1.03</v>
      </c>
      <c r="K36" s="28">
        <f>ROUND($I$36*$J$36,3)</f>
        <v>8.8999999999999996E-2</v>
      </c>
      <c r="L36" s="62"/>
      <c r="M36" s="63">
        <v>78000</v>
      </c>
      <c r="N36" s="58">
        <f>ROUND($M$36+$L$36,2)</f>
        <v>78000</v>
      </c>
      <c r="O36" s="28">
        <f>ROUND($I$36*$L$36,2)</f>
        <v>0</v>
      </c>
      <c r="P36" s="28">
        <f>ROUND($K$36*$M$36,2)</f>
        <v>6942</v>
      </c>
      <c r="Q36" s="28">
        <f>ROUND($P$36+$O$36,2)</f>
        <v>6942</v>
      </c>
      <c r="R36" s="30" t="s">
        <v>68</v>
      </c>
      <c r="S36" s="73"/>
    </row>
    <row r="37" spans="1:19" s="1" customFormat="1" ht="11.1" customHeight="1" outlineLevel="6" x14ac:dyDescent="0.2">
      <c r="A37" s="24"/>
      <c r="B37" s="25" t="s">
        <v>55</v>
      </c>
      <c r="C37" s="26" t="s">
        <v>56</v>
      </c>
      <c r="D37" s="26"/>
      <c r="E37" s="26"/>
      <c r="F37" s="26"/>
      <c r="G37" s="26"/>
      <c r="H37" s="27">
        <v>6.8000000000000005E-2</v>
      </c>
      <c r="I37" s="27">
        <f>$H$37</f>
        <v>6.8000000000000005E-2</v>
      </c>
      <c r="J37" s="31">
        <v>1.02</v>
      </c>
      <c r="K37" s="28">
        <f>ROUND($I$37*$J$37,3)</f>
        <v>6.9000000000000006E-2</v>
      </c>
      <c r="L37" s="62"/>
      <c r="M37" s="63">
        <v>6700</v>
      </c>
      <c r="N37" s="58">
        <f>ROUND($M$37+$L$37,2)</f>
        <v>6700</v>
      </c>
      <c r="O37" s="28">
        <f>ROUND($I$37*$L$37,2)</f>
        <v>0</v>
      </c>
      <c r="P37" s="28">
        <f>ROUND($K$37*$M$37,2)</f>
        <v>462.3</v>
      </c>
      <c r="Q37" s="28">
        <f>ROUND($P$37+$O$37,2)</f>
        <v>462.3</v>
      </c>
      <c r="R37" s="30"/>
      <c r="S37" s="73"/>
    </row>
    <row r="38" spans="1:19" s="1" customFormat="1" ht="12" customHeight="1" outlineLevel="4" x14ac:dyDescent="0.2">
      <c r="A38" s="7"/>
      <c r="B38" s="8" t="s">
        <v>71</v>
      </c>
      <c r="C38" s="9"/>
      <c r="D38" s="9"/>
      <c r="E38" s="9"/>
      <c r="F38" s="9"/>
      <c r="G38" s="9"/>
      <c r="H38" s="10"/>
      <c r="I38" s="10"/>
      <c r="J38" s="10"/>
      <c r="K38" s="10"/>
      <c r="L38" s="64"/>
      <c r="M38" s="64"/>
      <c r="N38" s="10"/>
      <c r="O38" s="10">
        <f>ROUND($O$40+$O$41+$O$42+$O$43+$O$44+$O$45+$O$46,2)</f>
        <v>113327.7</v>
      </c>
      <c r="P38" s="10">
        <f>ROUND($P$40+$P$41+$P$42+$P$43+$P$44+$P$45+$P$46,2)</f>
        <v>182857.8</v>
      </c>
      <c r="Q38" s="10">
        <f>ROUND($Q$40+$Q$41+$Q$42+$Q$43+$Q$44+$Q$45+$Q$46,2)</f>
        <v>296185.5</v>
      </c>
      <c r="R38" s="10"/>
      <c r="S38" s="64"/>
    </row>
    <row r="39" spans="1:19" s="11" customFormat="1" ht="21.95" customHeight="1" outlineLevel="5" x14ac:dyDescent="0.15">
      <c r="A39" s="12">
        <v>4</v>
      </c>
      <c r="B39" s="13" t="s">
        <v>72</v>
      </c>
      <c r="C39" s="14" t="s">
        <v>56</v>
      </c>
      <c r="D39" s="14"/>
      <c r="E39" s="14"/>
      <c r="F39" s="14"/>
      <c r="G39" s="14"/>
      <c r="H39" s="15">
        <v>10.029</v>
      </c>
      <c r="I39" s="15">
        <v>10.029</v>
      </c>
      <c r="J39" s="16"/>
      <c r="K39" s="16">
        <f>$K$40</f>
        <v>10.029</v>
      </c>
      <c r="L39" s="65"/>
      <c r="M39" s="65"/>
      <c r="N39" s="16">
        <f>ROUND($Q$39/$K$39,2)</f>
        <v>29532.9</v>
      </c>
      <c r="O39" s="16">
        <f>ROUND($O$40+$O$41+$O$42+$O$43+$O$44+$O$45+$O$46,2)</f>
        <v>113327.7</v>
      </c>
      <c r="P39" s="16">
        <f>ROUND($P$40+$P$41+$P$42+$P$43+$P$44+$P$45+$P$46,2)</f>
        <v>182857.8</v>
      </c>
      <c r="Q39" s="16">
        <f>ROUND($Q$40+$Q$41+$Q$42+$Q$43+$Q$44+$Q$45+$Q$46,2)</f>
        <v>296185.5</v>
      </c>
      <c r="R39" s="17" t="s">
        <v>73</v>
      </c>
      <c r="S39" s="71"/>
    </row>
    <row r="40" spans="1:19" s="18" customFormat="1" ht="11.1" customHeight="1" outlineLevel="6" x14ac:dyDescent="0.2">
      <c r="A40" s="19"/>
      <c r="B40" s="20" t="s">
        <v>22</v>
      </c>
      <c r="C40" s="21" t="s">
        <v>56</v>
      </c>
      <c r="D40" s="21"/>
      <c r="E40" s="21"/>
      <c r="F40" s="21"/>
      <c r="G40" s="21"/>
      <c r="H40" s="22">
        <v>10.029</v>
      </c>
      <c r="I40" s="22">
        <f>$H$40</f>
        <v>10.029</v>
      </c>
      <c r="J40" s="22">
        <v>1</v>
      </c>
      <c r="K40" s="23">
        <f>ROUND($I$40*$J$40,3)</f>
        <v>10.029</v>
      </c>
      <c r="L40" s="66">
        <v>11300</v>
      </c>
      <c r="M40" s="61"/>
      <c r="N40" s="59">
        <f>ROUND($M$40+$L$40,2)</f>
        <v>11300</v>
      </c>
      <c r="O40" s="23">
        <f>ROUND($I$40*$L$40,2)</f>
        <v>113327.7</v>
      </c>
      <c r="P40" s="23">
        <f>ROUND($K$40*$M$40,2)</f>
        <v>0</v>
      </c>
      <c r="Q40" s="23">
        <f>ROUND($P$40+$O$40,2)</f>
        <v>113327.7</v>
      </c>
      <c r="R40" s="23"/>
      <c r="S40" s="72"/>
    </row>
    <row r="41" spans="1:19" s="1" customFormat="1" ht="11.1" customHeight="1" outlineLevel="6" x14ac:dyDescent="0.2">
      <c r="A41" s="24"/>
      <c r="B41" s="25" t="s">
        <v>74</v>
      </c>
      <c r="C41" s="26" t="s">
        <v>60</v>
      </c>
      <c r="D41" s="26"/>
      <c r="E41" s="26"/>
      <c r="F41" s="26"/>
      <c r="G41" s="26"/>
      <c r="H41" s="27">
        <v>0.221</v>
      </c>
      <c r="I41" s="27">
        <f>$H$41</f>
        <v>0.221</v>
      </c>
      <c r="J41" s="31">
        <v>1.03</v>
      </c>
      <c r="K41" s="28">
        <f>ROUND($I$41*$J$41,3)</f>
        <v>0.22800000000000001</v>
      </c>
      <c r="L41" s="62"/>
      <c r="M41" s="63">
        <v>60000</v>
      </c>
      <c r="N41" s="58">
        <f>ROUND($M$41+$L$41,2)</f>
        <v>60000</v>
      </c>
      <c r="O41" s="28">
        <f>ROUND($I$41*$L$41,2)</f>
        <v>0</v>
      </c>
      <c r="P41" s="28">
        <f>ROUND($K$41*$M$41,2)</f>
        <v>13680</v>
      </c>
      <c r="Q41" s="28">
        <f>ROUND($P$41+$O$41,2)</f>
        <v>13680</v>
      </c>
      <c r="R41" s="30"/>
      <c r="S41" s="73"/>
    </row>
    <row r="42" spans="1:19" s="1" customFormat="1" ht="11.1" customHeight="1" outlineLevel="6" x14ac:dyDescent="0.2">
      <c r="A42" s="24"/>
      <c r="B42" s="25" t="s">
        <v>61</v>
      </c>
      <c r="C42" s="26" t="s">
        <v>60</v>
      </c>
      <c r="D42" s="26"/>
      <c r="E42" s="26"/>
      <c r="F42" s="26"/>
      <c r="G42" s="26"/>
      <c r="H42" s="27">
        <v>0.39</v>
      </c>
      <c r="I42" s="27">
        <f>$H$42</f>
        <v>0.39</v>
      </c>
      <c r="J42" s="31">
        <v>1.03</v>
      </c>
      <c r="K42" s="28">
        <f>ROUND($I$42*$J$42,3)</f>
        <v>0.40200000000000002</v>
      </c>
      <c r="L42" s="62"/>
      <c r="M42" s="63">
        <v>55000</v>
      </c>
      <c r="N42" s="58">
        <f>ROUND($M$42+$L$42,2)</f>
        <v>55000</v>
      </c>
      <c r="O42" s="28">
        <f>ROUND($I$42*$L$42,2)</f>
        <v>0</v>
      </c>
      <c r="P42" s="28">
        <f>ROUND($K$42*$M$42,2)</f>
        <v>22110</v>
      </c>
      <c r="Q42" s="28">
        <f>ROUND($P$42+$O$42,2)</f>
        <v>22110</v>
      </c>
      <c r="R42" s="30"/>
      <c r="S42" s="73"/>
    </row>
    <row r="43" spans="1:19" s="1" customFormat="1" ht="11.1" customHeight="1" outlineLevel="6" x14ac:dyDescent="0.2">
      <c r="A43" s="24"/>
      <c r="B43" s="25" t="s">
        <v>75</v>
      </c>
      <c r="C43" s="26" t="s">
        <v>60</v>
      </c>
      <c r="D43" s="26"/>
      <c r="E43" s="26"/>
      <c r="F43" s="26"/>
      <c r="G43" s="26"/>
      <c r="H43" s="27">
        <v>0.71499999999999997</v>
      </c>
      <c r="I43" s="27">
        <f>$H$43</f>
        <v>0.71499999999999997</v>
      </c>
      <c r="J43" s="31">
        <v>1.03</v>
      </c>
      <c r="K43" s="28">
        <f>ROUND($I$43*$J$43,3)</f>
        <v>0.73599999999999999</v>
      </c>
      <c r="L43" s="62"/>
      <c r="M43" s="63">
        <v>53550</v>
      </c>
      <c r="N43" s="58">
        <f>ROUND($M$43+$L$43,2)</f>
        <v>53550</v>
      </c>
      <c r="O43" s="28">
        <f>ROUND($I$43*$L$43,2)</f>
        <v>0</v>
      </c>
      <c r="P43" s="28">
        <f>ROUND($K$43*$M$43,2)</f>
        <v>39412.800000000003</v>
      </c>
      <c r="Q43" s="28">
        <f>ROUND($P$43+$O$43,2)</f>
        <v>39412.800000000003</v>
      </c>
      <c r="R43" s="30"/>
      <c r="S43" s="73"/>
    </row>
    <row r="44" spans="1:19" s="1" customFormat="1" ht="11.1" customHeight="1" outlineLevel="6" x14ac:dyDescent="0.2">
      <c r="A44" s="24"/>
      <c r="B44" s="25" t="s">
        <v>76</v>
      </c>
      <c r="C44" s="26" t="s">
        <v>56</v>
      </c>
      <c r="D44" s="26"/>
      <c r="E44" s="26"/>
      <c r="F44" s="26"/>
      <c r="G44" s="26"/>
      <c r="H44" s="27">
        <v>10.029</v>
      </c>
      <c r="I44" s="27">
        <f>$H$44</f>
        <v>10.029</v>
      </c>
      <c r="J44" s="31">
        <v>1.02</v>
      </c>
      <c r="K44" s="28">
        <f>ROUND($I$44*$J$44,3)</f>
        <v>10.23</v>
      </c>
      <c r="L44" s="62"/>
      <c r="M44" s="63">
        <v>8500</v>
      </c>
      <c r="N44" s="58">
        <f>ROUND($M$44+$L$44,2)</f>
        <v>8500</v>
      </c>
      <c r="O44" s="28">
        <f>ROUND($I$44*$L$44,2)</f>
        <v>0</v>
      </c>
      <c r="P44" s="28">
        <f>ROUND($K$44*$M$44,2)</f>
        <v>86955</v>
      </c>
      <c r="Q44" s="28">
        <f>ROUND($P$44+$O$44,2)</f>
        <v>86955</v>
      </c>
      <c r="R44" s="30"/>
      <c r="S44" s="73"/>
    </row>
    <row r="45" spans="1:19" s="1" customFormat="1" ht="11.1" customHeight="1" outlineLevel="6" x14ac:dyDescent="0.2">
      <c r="A45" s="24"/>
      <c r="B45" s="25" t="s">
        <v>77</v>
      </c>
      <c r="C45" s="26" t="s">
        <v>60</v>
      </c>
      <c r="D45" s="26"/>
      <c r="E45" s="26"/>
      <c r="F45" s="26"/>
      <c r="G45" s="26"/>
      <c r="H45" s="27">
        <v>3.9E-2</v>
      </c>
      <c r="I45" s="27">
        <f>$H$45</f>
        <v>3.9E-2</v>
      </c>
      <c r="J45" s="31">
        <v>1.03</v>
      </c>
      <c r="K45" s="28">
        <f>ROUND($I$45*$J$45,3)</f>
        <v>0.04</v>
      </c>
      <c r="L45" s="62"/>
      <c r="M45" s="63">
        <v>60000</v>
      </c>
      <c r="N45" s="58">
        <f>ROUND($M$45+$L$45,2)</f>
        <v>60000</v>
      </c>
      <c r="O45" s="28">
        <f>ROUND($I$45*$L$45,2)</f>
        <v>0</v>
      </c>
      <c r="P45" s="28">
        <f>ROUND($K$45*$M$45,2)</f>
        <v>2400</v>
      </c>
      <c r="Q45" s="28">
        <f>ROUND($P$45+$O$45,2)</f>
        <v>2400</v>
      </c>
      <c r="R45" s="30"/>
      <c r="S45" s="73"/>
    </row>
    <row r="46" spans="1:19" s="1" customFormat="1" ht="11.1" customHeight="1" outlineLevel="6" x14ac:dyDescent="0.2">
      <c r="A46" s="24"/>
      <c r="B46" s="25" t="s">
        <v>78</v>
      </c>
      <c r="C46" s="26" t="s">
        <v>60</v>
      </c>
      <c r="D46" s="26"/>
      <c r="E46" s="26"/>
      <c r="F46" s="26"/>
      <c r="G46" s="26"/>
      <c r="H46" s="27">
        <v>0.29599999999999999</v>
      </c>
      <c r="I46" s="27">
        <f>$H$46</f>
        <v>0.29599999999999999</v>
      </c>
      <c r="J46" s="31">
        <v>1.03</v>
      </c>
      <c r="K46" s="28">
        <f>ROUND($I$46*$J$46,3)</f>
        <v>0.30499999999999999</v>
      </c>
      <c r="L46" s="62"/>
      <c r="M46" s="63">
        <v>60000</v>
      </c>
      <c r="N46" s="58">
        <f>ROUND($M$46+$L$46,2)</f>
        <v>60000</v>
      </c>
      <c r="O46" s="28">
        <f>ROUND($I$46*$L$46,2)</f>
        <v>0</v>
      </c>
      <c r="P46" s="28">
        <f>ROUND($K$46*$M$46,2)</f>
        <v>18300</v>
      </c>
      <c r="Q46" s="28">
        <f>ROUND($P$46+$O$46,2)</f>
        <v>18300</v>
      </c>
      <c r="R46" s="30"/>
      <c r="S46" s="73"/>
    </row>
    <row r="47" spans="1:19" s="1" customFormat="1" ht="12" customHeight="1" outlineLevel="4" x14ac:dyDescent="0.2">
      <c r="A47" s="7"/>
      <c r="B47" s="8" t="s">
        <v>79</v>
      </c>
      <c r="C47" s="9"/>
      <c r="D47" s="9"/>
      <c r="E47" s="9"/>
      <c r="F47" s="9"/>
      <c r="G47" s="9"/>
      <c r="H47" s="10"/>
      <c r="I47" s="10"/>
      <c r="J47" s="10"/>
      <c r="K47" s="10"/>
      <c r="L47" s="64"/>
      <c r="M47" s="64"/>
      <c r="N47" s="10"/>
      <c r="O47" s="10">
        <f>ROUND($O$49+$O$50+$O$52+$O$53+$O$54+$O$55+$O$56+$O$58+$O$59+$O$60+$O$61+$O$62+$O$63+$O$64+$O$66+$O$67+$O$68+$O$69+$O$70+$O$72+$O$73+$O$74+$O$75+$O$76+$O$78+$O$79+$O$80+$O$81+$O$82+$O$83+$O$85+$O$86+$O$87+$O$89+$O$90+$O$91+$O$92+$O$93+$O$94+$O$96+$O$97+$O$98+$O$99+$O$100+$O$101+$O$102+$O$103+$O$105+$O$106+$O$107+$O$108,2)</f>
        <v>3257741.45</v>
      </c>
      <c r="P47" s="10">
        <f>ROUND($P$49+$P$50+$P$52+$P$53+$P$54+$P$55+$P$56+$P$58+$P$59+$P$60+$P$61+$P$62+$P$63+$P$64+$P$66+$P$67+$P$68+$P$69+$P$70+$P$72+$P$73+$P$74+$P$75+$P$76+$P$78+$P$79+$P$80+$P$81+$P$82+$P$83+$P$85+$P$86+$P$87+$P$89+$P$90+$P$91+$P$92+$P$93+$P$94+$P$96+$P$97+$P$98+$P$99+$P$100+$P$101+$P$102+$P$103+$P$105+$P$106+$P$107+$P$108,2)</f>
        <v>4100466.99</v>
      </c>
      <c r="Q47" s="10">
        <f>ROUND($Q$49+$Q$50+$Q$52+$Q$53+$Q$54+$Q$55+$Q$56+$Q$58+$Q$59+$Q$60+$Q$61+$Q$62+$Q$63+$Q$64+$Q$66+$Q$67+$Q$68+$Q$69+$Q$70+$Q$72+$Q$73+$Q$74+$Q$75+$Q$76+$Q$78+$Q$79+$Q$80+$Q$81+$Q$82+$Q$83+$Q$85+$Q$86+$Q$87+$Q$89+$Q$90+$Q$91+$Q$92+$Q$93+$Q$94+$Q$96+$Q$97+$Q$98+$Q$99+$Q$100+$Q$101+$Q$102+$Q$103+$Q$105+$Q$106+$Q$107+$Q$108,2)</f>
        <v>7358208.4400000004</v>
      </c>
      <c r="R47" s="10"/>
      <c r="S47" s="64"/>
    </row>
    <row r="48" spans="1:19" s="11" customFormat="1" ht="21.95" customHeight="1" outlineLevel="5" x14ac:dyDescent="0.15">
      <c r="A48" s="12">
        <v>5</v>
      </c>
      <c r="B48" s="13" t="s">
        <v>80</v>
      </c>
      <c r="C48" s="14" t="s">
        <v>49</v>
      </c>
      <c r="D48" s="14"/>
      <c r="E48" s="14"/>
      <c r="F48" s="14"/>
      <c r="G48" s="14"/>
      <c r="H48" s="15">
        <v>78.650000000000006</v>
      </c>
      <c r="I48" s="15">
        <v>78.650000000000006</v>
      </c>
      <c r="J48" s="16"/>
      <c r="K48" s="16">
        <f>$K$49</f>
        <v>78.650000000000006</v>
      </c>
      <c r="L48" s="65"/>
      <c r="M48" s="65"/>
      <c r="N48" s="16">
        <f>ROUND($Q$48/$K$48,2)</f>
        <v>445.41</v>
      </c>
      <c r="O48" s="16">
        <f>ROUND($O$49+$O$50,2)</f>
        <v>15730</v>
      </c>
      <c r="P48" s="16">
        <f>ROUND($P$49+$P$50,2)</f>
        <v>19301.599999999999</v>
      </c>
      <c r="Q48" s="16">
        <f>ROUND($Q$49+$Q$50,2)</f>
        <v>35031.599999999999</v>
      </c>
      <c r="R48" s="17"/>
      <c r="S48" s="71"/>
    </row>
    <row r="49" spans="1:19" s="18" customFormat="1" ht="11.1" customHeight="1" outlineLevel="6" x14ac:dyDescent="0.2">
      <c r="A49" s="19"/>
      <c r="B49" s="20" t="s">
        <v>22</v>
      </c>
      <c r="C49" s="21" t="s">
        <v>49</v>
      </c>
      <c r="D49" s="21"/>
      <c r="E49" s="21"/>
      <c r="F49" s="21"/>
      <c r="G49" s="21"/>
      <c r="H49" s="22">
        <v>78.650000000000006</v>
      </c>
      <c r="I49" s="22">
        <f>$H$49</f>
        <v>78.650000000000006</v>
      </c>
      <c r="J49" s="22">
        <v>1</v>
      </c>
      <c r="K49" s="23">
        <f>ROUND($I$49*$J$49,3)</f>
        <v>78.650000000000006</v>
      </c>
      <c r="L49" s="60">
        <v>200</v>
      </c>
      <c r="M49" s="61"/>
      <c r="N49" s="57">
        <f>ROUND($M$49+$L$49,2)</f>
        <v>200</v>
      </c>
      <c r="O49" s="23">
        <f>ROUND($I$49*$L$49,2)</f>
        <v>15730</v>
      </c>
      <c r="P49" s="23">
        <f>ROUND($K$49*$M$49,2)</f>
        <v>0</v>
      </c>
      <c r="Q49" s="23">
        <f>ROUND($P$49+$O$49,2)</f>
        <v>15730</v>
      </c>
      <c r="R49" s="23"/>
      <c r="S49" s="72"/>
    </row>
    <row r="50" spans="1:19" s="1" customFormat="1" ht="11.1" customHeight="1" outlineLevel="6" x14ac:dyDescent="0.2">
      <c r="A50" s="24"/>
      <c r="B50" s="25" t="s">
        <v>81</v>
      </c>
      <c r="C50" s="26" t="s">
        <v>49</v>
      </c>
      <c r="D50" s="26" t="s">
        <v>82</v>
      </c>
      <c r="E50" s="26"/>
      <c r="F50" s="26"/>
      <c r="G50" s="26"/>
      <c r="H50" s="27">
        <v>78.650000000000006</v>
      </c>
      <c r="I50" s="27">
        <f>$H$50</f>
        <v>78.650000000000006</v>
      </c>
      <c r="J50" s="31">
        <v>1.1499999999999999</v>
      </c>
      <c r="K50" s="28">
        <f>ROUND($I$50*$J$50,3)</f>
        <v>90.447999999999993</v>
      </c>
      <c r="L50" s="62"/>
      <c r="M50" s="67">
        <v>213.4</v>
      </c>
      <c r="N50" s="31">
        <f>ROUND($M$50+$L$50,2)</f>
        <v>213.4</v>
      </c>
      <c r="O50" s="28">
        <f>ROUND($I$50*$L$50,2)</f>
        <v>0</v>
      </c>
      <c r="P50" s="28">
        <f>ROUND($K$50*$M$50,2)</f>
        <v>19301.599999999999</v>
      </c>
      <c r="Q50" s="28">
        <f>ROUND($P$50+$O$50,2)</f>
        <v>19301.599999999999</v>
      </c>
      <c r="R50" s="30"/>
      <c r="S50" s="73"/>
    </row>
    <row r="51" spans="1:19" s="11" customFormat="1" ht="32.1" customHeight="1" outlineLevel="5" x14ac:dyDescent="0.15">
      <c r="A51" s="12">
        <v>6</v>
      </c>
      <c r="B51" s="13" t="s">
        <v>83</v>
      </c>
      <c r="C51" s="14" t="s">
        <v>49</v>
      </c>
      <c r="D51" s="14"/>
      <c r="E51" s="14"/>
      <c r="F51" s="14"/>
      <c r="G51" s="14"/>
      <c r="H51" s="15">
        <v>386.82</v>
      </c>
      <c r="I51" s="15">
        <v>386.82</v>
      </c>
      <c r="J51" s="16"/>
      <c r="K51" s="16">
        <f>$K$52</f>
        <v>386.82</v>
      </c>
      <c r="L51" s="65"/>
      <c r="M51" s="65"/>
      <c r="N51" s="16">
        <f>ROUND($Q$51/$K$51,2)</f>
        <v>2571.65</v>
      </c>
      <c r="O51" s="16">
        <f>ROUND($O$52+$O$53+$O$54+$O$55+$O$56,2)</f>
        <v>560889</v>
      </c>
      <c r="P51" s="16">
        <f>ROUND($P$52+$P$53+$P$54+$P$55+$P$56,2)</f>
        <v>433876.75</v>
      </c>
      <c r="Q51" s="16">
        <f>ROUND($Q$52+$Q$53+$Q$54+$Q$55+$Q$56,2)</f>
        <v>994765.75</v>
      </c>
      <c r="R51" s="17" t="s">
        <v>84</v>
      </c>
      <c r="S51" s="71"/>
    </row>
    <row r="52" spans="1:19" s="18" customFormat="1" ht="11.1" customHeight="1" outlineLevel="6" x14ac:dyDescent="0.2">
      <c r="A52" s="19"/>
      <c r="B52" s="20" t="s">
        <v>22</v>
      </c>
      <c r="C52" s="21" t="s">
        <v>49</v>
      </c>
      <c r="D52" s="21"/>
      <c r="E52" s="21"/>
      <c r="F52" s="21"/>
      <c r="G52" s="21"/>
      <c r="H52" s="22">
        <v>386.82</v>
      </c>
      <c r="I52" s="22">
        <f>$H$52</f>
        <v>386.82</v>
      </c>
      <c r="J52" s="22">
        <v>1</v>
      </c>
      <c r="K52" s="23">
        <f>ROUND($I$52*$J$52,3)</f>
        <v>386.82</v>
      </c>
      <c r="L52" s="66">
        <v>1450</v>
      </c>
      <c r="M52" s="61"/>
      <c r="N52" s="59">
        <f>ROUND($M$52+$L$52,2)</f>
        <v>1450</v>
      </c>
      <c r="O52" s="23">
        <f>ROUND($I$52*$L$52,2)</f>
        <v>560889</v>
      </c>
      <c r="P52" s="23">
        <f>ROUND($K$52*$M$52,2)</f>
        <v>0</v>
      </c>
      <c r="Q52" s="23">
        <f>ROUND($P$52+$O$52,2)</f>
        <v>560889</v>
      </c>
      <c r="R52" s="23"/>
      <c r="S52" s="72"/>
    </row>
    <row r="53" spans="1:19" s="1" customFormat="1" ht="21.95" customHeight="1" outlineLevel="6" x14ac:dyDescent="0.2">
      <c r="A53" s="24"/>
      <c r="B53" s="25" t="s">
        <v>85</v>
      </c>
      <c r="C53" s="26" t="s">
        <v>52</v>
      </c>
      <c r="D53" s="26" t="s">
        <v>86</v>
      </c>
      <c r="E53" s="26"/>
      <c r="F53" s="26" t="s">
        <v>114</v>
      </c>
      <c r="G53" s="26"/>
      <c r="H53" s="27">
        <v>386.82</v>
      </c>
      <c r="I53" s="27">
        <f>$H$53</f>
        <v>386.82</v>
      </c>
      <c r="J53" s="31">
        <v>0.52</v>
      </c>
      <c r="K53" s="28">
        <f>ROUND($I$53*$J$53,3)</f>
        <v>201.14599999999999</v>
      </c>
      <c r="L53" s="62"/>
      <c r="M53" s="67">
        <v>670</v>
      </c>
      <c r="N53" s="31">
        <f>ROUND($M$53+$L$53,2)</f>
        <v>670</v>
      </c>
      <c r="O53" s="28">
        <f>ROUND($I$53*$L$53,2)</f>
        <v>0</v>
      </c>
      <c r="P53" s="28">
        <f>ROUND($K$53*$M$53,2)</f>
        <v>134767.82</v>
      </c>
      <c r="Q53" s="28">
        <f>ROUND($P$53+$O$53,2)</f>
        <v>134767.82</v>
      </c>
      <c r="R53" s="30"/>
      <c r="S53" s="73"/>
    </row>
    <row r="54" spans="1:19" s="1" customFormat="1" ht="11.1" customHeight="1" outlineLevel="6" x14ac:dyDescent="0.2">
      <c r="A54" s="24"/>
      <c r="B54" s="25" t="s">
        <v>55</v>
      </c>
      <c r="C54" s="26" t="s">
        <v>56</v>
      </c>
      <c r="D54" s="26"/>
      <c r="E54" s="26"/>
      <c r="F54" s="26"/>
      <c r="G54" s="26"/>
      <c r="H54" s="27">
        <v>8.6999999999999994E-2</v>
      </c>
      <c r="I54" s="27">
        <f>$H$54</f>
        <v>8.6999999999999994E-2</v>
      </c>
      <c r="J54" s="31">
        <v>1.02</v>
      </c>
      <c r="K54" s="28">
        <f>ROUND($I$54*$J$54,3)</f>
        <v>8.8999999999999996E-2</v>
      </c>
      <c r="L54" s="62"/>
      <c r="M54" s="63">
        <v>6700</v>
      </c>
      <c r="N54" s="58">
        <f>ROUND($M$54+$L$54,2)</f>
        <v>6700</v>
      </c>
      <c r="O54" s="28">
        <f>ROUND($I$54*$L$54,2)</f>
        <v>0</v>
      </c>
      <c r="P54" s="28">
        <f>ROUND($K$54*$M$54,2)</f>
        <v>596.29999999999995</v>
      </c>
      <c r="Q54" s="28">
        <f>ROUND($P$54+$O$54,2)</f>
        <v>596.29999999999995</v>
      </c>
      <c r="R54" s="30"/>
      <c r="S54" s="73"/>
    </row>
    <row r="55" spans="1:19" s="1" customFormat="1" ht="11.1" customHeight="1" outlineLevel="6" x14ac:dyDescent="0.2">
      <c r="A55" s="24"/>
      <c r="B55" s="25" t="s">
        <v>87</v>
      </c>
      <c r="C55" s="26" t="s">
        <v>52</v>
      </c>
      <c r="D55" s="26"/>
      <c r="E55" s="26"/>
      <c r="F55" s="26" t="s">
        <v>114</v>
      </c>
      <c r="G55" s="26"/>
      <c r="H55" s="32">
        <v>3094.56</v>
      </c>
      <c r="I55" s="32">
        <f>$H$55</f>
        <v>3094.56</v>
      </c>
      <c r="J55" s="31">
        <v>1.03</v>
      </c>
      <c r="K55" s="28">
        <f>ROUND($I$55*$J$55,3)</f>
        <v>3187.3969999999999</v>
      </c>
      <c r="L55" s="62"/>
      <c r="M55" s="67">
        <v>71.260000000000005</v>
      </c>
      <c r="N55" s="31">
        <f>ROUND($M$55+$L$55,2)</f>
        <v>71.260000000000005</v>
      </c>
      <c r="O55" s="28">
        <f>ROUND($I$55*$L$55,2)</f>
        <v>0</v>
      </c>
      <c r="P55" s="28">
        <f>ROUND($K$55*$M$55,2)</f>
        <v>227133.91</v>
      </c>
      <c r="Q55" s="28">
        <f>ROUND($P$55+$O$55,2)</f>
        <v>227133.91</v>
      </c>
      <c r="R55" s="30"/>
      <c r="S55" s="73"/>
    </row>
    <row r="56" spans="1:19" s="1" customFormat="1" ht="11.1" customHeight="1" outlineLevel="6" x14ac:dyDescent="0.2">
      <c r="A56" s="24"/>
      <c r="B56" s="25" t="s">
        <v>88</v>
      </c>
      <c r="C56" s="26" t="s">
        <v>49</v>
      </c>
      <c r="D56" s="26"/>
      <c r="E56" s="26"/>
      <c r="F56" s="26" t="s">
        <v>114</v>
      </c>
      <c r="G56" s="26"/>
      <c r="H56" s="27">
        <v>812.322</v>
      </c>
      <c r="I56" s="27">
        <f>$H$56</f>
        <v>812.322</v>
      </c>
      <c r="J56" s="31">
        <v>1.01</v>
      </c>
      <c r="K56" s="28">
        <f>ROUND($I$56*$J$56,3)</f>
        <v>820.44500000000005</v>
      </c>
      <c r="L56" s="62"/>
      <c r="M56" s="67">
        <v>87</v>
      </c>
      <c r="N56" s="31">
        <f>ROUND($M$56+$L$56,2)</f>
        <v>87</v>
      </c>
      <c r="O56" s="28">
        <f>ROUND($I$56*$L$56,2)</f>
        <v>0</v>
      </c>
      <c r="P56" s="28">
        <f>ROUND($K$56*$M$56,2)</f>
        <v>71378.720000000001</v>
      </c>
      <c r="Q56" s="28">
        <f>ROUND($P$56+$O$56,2)</f>
        <v>71378.720000000001</v>
      </c>
      <c r="R56" s="30"/>
      <c r="S56" s="73"/>
    </row>
    <row r="57" spans="1:19" s="11" customFormat="1" ht="21.95" customHeight="1" outlineLevel="5" x14ac:dyDescent="0.15">
      <c r="A57" s="12">
        <v>7</v>
      </c>
      <c r="B57" s="13" t="s">
        <v>89</v>
      </c>
      <c r="C57" s="14" t="s">
        <v>56</v>
      </c>
      <c r="D57" s="14"/>
      <c r="E57" s="14"/>
      <c r="F57" s="14"/>
      <c r="G57" s="14"/>
      <c r="H57" s="15">
        <v>358.95</v>
      </c>
      <c r="I57" s="15">
        <v>358.95</v>
      </c>
      <c r="J57" s="16"/>
      <c r="K57" s="16">
        <f>$K$58</f>
        <v>358.95</v>
      </c>
      <c r="L57" s="65"/>
      <c r="M57" s="65"/>
      <c r="N57" s="16">
        <f>ROUND($Q$57/$K$57,2)</f>
        <v>13387.13</v>
      </c>
      <c r="O57" s="16">
        <f>ROUND($O$58+$O$59+$O$60+$O$61+$O$62+$O$63+$O$64,2)</f>
        <v>2028067.5</v>
      </c>
      <c r="P57" s="16">
        <f>ROUND($P$58+$P$59+$P$60+$P$61+$P$62+$P$63+$P$64,2)</f>
        <v>2777242.9</v>
      </c>
      <c r="Q57" s="16">
        <f>ROUND($Q$58+$Q$59+$Q$60+$Q$61+$Q$62+$Q$63+$Q$64,2)</f>
        <v>4805310.4000000004</v>
      </c>
      <c r="R57" s="17"/>
      <c r="S57" s="71"/>
    </row>
    <row r="58" spans="1:19" s="18" customFormat="1" ht="11.1" customHeight="1" outlineLevel="6" x14ac:dyDescent="0.2">
      <c r="A58" s="19"/>
      <c r="B58" s="20" t="s">
        <v>22</v>
      </c>
      <c r="C58" s="21" t="s">
        <v>56</v>
      </c>
      <c r="D58" s="21"/>
      <c r="E58" s="21"/>
      <c r="F58" s="21"/>
      <c r="G58" s="21"/>
      <c r="H58" s="22">
        <v>358.95</v>
      </c>
      <c r="I58" s="22">
        <f>$H$58</f>
        <v>358.95</v>
      </c>
      <c r="J58" s="22">
        <v>1</v>
      </c>
      <c r="K58" s="23">
        <f>ROUND($I$58*$J$58,3)</f>
        <v>358.95</v>
      </c>
      <c r="L58" s="66">
        <v>5650</v>
      </c>
      <c r="M58" s="61"/>
      <c r="N58" s="59">
        <f>ROUND($M$58+$L$58,2)</f>
        <v>5650</v>
      </c>
      <c r="O58" s="23">
        <f>ROUND($I$58*$L$58,2)</f>
        <v>2028067.5</v>
      </c>
      <c r="P58" s="23">
        <f>ROUND($K$58*$M$58,2)</f>
        <v>0</v>
      </c>
      <c r="Q58" s="23">
        <f>ROUND($P$58+$O$58,2)</f>
        <v>2028067.5</v>
      </c>
      <c r="R58" s="23"/>
      <c r="S58" s="72"/>
    </row>
    <row r="59" spans="1:19" s="1" customFormat="1" ht="11.1" customHeight="1" outlineLevel="6" x14ac:dyDescent="0.2">
      <c r="A59" s="24"/>
      <c r="B59" s="25" t="s">
        <v>90</v>
      </c>
      <c r="C59" s="26" t="s">
        <v>56</v>
      </c>
      <c r="D59" s="26" t="s">
        <v>91</v>
      </c>
      <c r="E59" s="26"/>
      <c r="F59" s="26" t="s">
        <v>114</v>
      </c>
      <c r="G59" s="26"/>
      <c r="H59" s="27">
        <v>337.17500000000001</v>
      </c>
      <c r="I59" s="27">
        <f>$H$59</f>
        <v>337.17500000000001</v>
      </c>
      <c r="J59" s="31">
        <v>1.03</v>
      </c>
      <c r="K59" s="28">
        <f>ROUND($I$59*$J$59,3)</f>
        <v>347.29</v>
      </c>
      <c r="L59" s="62"/>
      <c r="M59" s="63">
        <v>6280</v>
      </c>
      <c r="N59" s="58">
        <f>ROUND($M$59+$L$59,2)</f>
        <v>6280</v>
      </c>
      <c r="O59" s="28">
        <f>ROUND($I$59*$L$59,2)</f>
        <v>0</v>
      </c>
      <c r="P59" s="28">
        <f>ROUND($K$59*$M$59,2)</f>
        <v>2180981.2000000002</v>
      </c>
      <c r="Q59" s="28">
        <f>ROUND($P$59+$O$59,2)</f>
        <v>2180981.2000000002</v>
      </c>
      <c r="R59" s="30"/>
      <c r="S59" s="73"/>
    </row>
    <row r="60" spans="1:19" s="1" customFormat="1" ht="21.95" customHeight="1" outlineLevel="6" x14ac:dyDescent="0.2">
      <c r="A60" s="24"/>
      <c r="B60" s="25" t="s">
        <v>92</v>
      </c>
      <c r="C60" s="26" t="s">
        <v>56</v>
      </c>
      <c r="D60" s="26" t="s">
        <v>91</v>
      </c>
      <c r="E60" s="26"/>
      <c r="F60" s="26" t="s">
        <v>114</v>
      </c>
      <c r="G60" s="26"/>
      <c r="H60" s="27">
        <v>16.280999999999999</v>
      </c>
      <c r="I60" s="27">
        <f>$H$60</f>
        <v>16.280999999999999</v>
      </c>
      <c r="J60" s="31">
        <v>1.03</v>
      </c>
      <c r="K60" s="28">
        <f>ROUND($I$60*$J$60,3)</f>
        <v>16.768999999999998</v>
      </c>
      <c r="L60" s="62"/>
      <c r="M60" s="63">
        <v>8498</v>
      </c>
      <c r="N60" s="58">
        <f>ROUND($M$60+$L$60,2)</f>
        <v>8498</v>
      </c>
      <c r="O60" s="28">
        <f>ROUND($I$60*$L$60,2)</f>
        <v>0</v>
      </c>
      <c r="P60" s="28">
        <f>ROUND($K$60*$M$60,2)</f>
        <v>142502.96</v>
      </c>
      <c r="Q60" s="28">
        <f>ROUND($P$60+$O$60,2)</f>
        <v>142502.96</v>
      </c>
      <c r="R60" s="30"/>
      <c r="S60" s="73"/>
    </row>
    <row r="61" spans="1:19" s="1" customFormat="1" ht="21.95" customHeight="1" outlineLevel="6" x14ac:dyDescent="0.2">
      <c r="A61" s="24"/>
      <c r="B61" s="25" t="s">
        <v>85</v>
      </c>
      <c r="C61" s="26" t="s">
        <v>52</v>
      </c>
      <c r="D61" s="26" t="s">
        <v>86</v>
      </c>
      <c r="E61" s="26"/>
      <c r="F61" s="26" t="s">
        <v>114</v>
      </c>
      <c r="G61" s="26"/>
      <c r="H61" s="27">
        <v>358.95</v>
      </c>
      <c r="I61" s="27">
        <f>$H$61</f>
        <v>358.95</v>
      </c>
      <c r="J61" s="31">
        <v>1.42</v>
      </c>
      <c r="K61" s="28">
        <f>ROUND($I$61*$J$61,3)</f>
        <v>509.709</v>
      </c>
      <c r="L61" s="62"/>
      <c r="M61" s="67">
        <v>670</v>
      </c>
      <c r="N61" s="31">
        <f>ROUND($M$61+$L$61,2)</f>
        <v>670</v>
      </c>
      <c r="O61" s="28">
        <f>ROUND($I$61*$L$61,2)</f>
        <v>0</v>
      </c>
      <c r="P61" s="28">
        <f>ROUND($K$61*$M$61,2)</f>
        <v>341505.03</v>
      </c>
      <c r="Q61" s="28">
        <f>ROUND($P$61+$O$61,2)</f>
        <v>341505.03</v>
      </c>
      <c r="R61" s="30"/>
      <c r="S61" s="73"/>
    </row>
    <row r="62" spans="1:19" s="1" customFormat="1" ht="11.1" customHeight="1" outlineLevel="6" x14ac:dyDescent="0.2">
      <c r="A62" s="24"/>
      <c r="B62" s="25" t="s">
        <v>55</v>
      </c>
      <c r="C62" s="26" t="s">
        <v>56</v>
      </c>
      <c r="D62" s="26"/>
      <c r="E62" s="26"/>
      <c r="F62" s="26"/>
      <c r="G62" s="26"/>
      <c r="H62" s="27">
        <v>0.83299999999999996</v>
      </c>
      <c r="I62" s="27">
        <f>$H$62</f>
        <v>0.83299999999999996</v>
      </c>
      <c r="J62" s="31">
        <v>1.02</v>
      </c>
      <c r="K62" s="28">
        <f>ROUND($I$62*$J$62,3)</f>
        <v>0.85</v>
      </c>
      <c r="L62" s="62"/>
      <c r="M62" s="63">
        <v>6700</v>
      </c>
      <c r="N62" s="58">
        <f>ROUND($M$62+$L$62,2)</f>
        <v>6700</v>
      </c>
      <c r="O62" s="28">
        <f>ROUND($I$62*$L$62,2)</f>
        <v>0</v>
      </c>
      <c r="P62" s="28">
        <f>ROUND($K$62*$M$62,2)</f>
        <v>5695</v>
      </c>
      <c r="Q62" s="28">
        <f>ROUND($P$62+$O$62,2)</f>
        <v>5695</v>
      </c>
      <c r="R62" s="30"/>
      <c r="S62" s="73"/>
    </row>
    <row r="63" spans="1:19" s="1" customFormat="1" ht="11.1" customHeight="1" outlineLevel="6" x14ac:dyDescent="0.2">
      <c r="A63" s="24"/>
      <c r="B63" s="25" t="s">
        <v>87</v>
      </c>
      <c r="C63" s="26" t="s">
        <v>52</v>
      </c>
      <c r="D63" s="26"/>
      <c r="E63" s="26"/>
      <c r="F63" s="26" t="s">
        <v>114</v>
      </c>
      <c r="G63" s="26"/>
      <c r="H63" s="27">
        <v>549.37400000000002</v>
      </c>
      <c r="I63" s="27">
        <f>$H$63</f>
        <v>549.37400000000002</v>
      </c>
      <c r="J63" s="31">
        <v>1.03</v>
      </c>
      <c r="K63" s="28">
        <f>ROUND($I$63*$J$63,3)</f>
        <v>565.85500000000002</v>
      </c>
      <c r="L63" s="62"/>
      <c r="M63" s="67">
        <v>71.260000000000005</v>
      </c>
      <c r="N63" s="31">
        <f>ROUND($M$63+$L$63,2)</f>
        <v>71.260000000000005</v>
      </c>
      <c r="O63" s="28">
        <f>ROUND($I$63*$L$63,2)</f>
        <v>0</v>
      </c>
      <c r="P63" s="28">
        <f>ROUND($K$63*$M$63,2)</f>
        <v>40322.83</v>
      </c>
      <c r="Q63" s="28">
        <f>ROUND($P$63+$O$63,2)</f>
        <v>40322.83</v>
      </c>
      <c r="R63" s="30"/>
      <c r="S63" s="73"/>
    </row>
    <row r="64" spans="1:19" s="1" customFormat="1" ht="11.1" customHeight="1" outlineLevel="6" x14ac:dyDescent="0.2">
      <c r="A64" s="24"/>
      <c r="B64" s="25" t="s">
        <v>88</v>
      </c>
      <c r="C64" s="26" t="s">
        <v>49</v>
      </c>
      <c r="D64" s="26"/>
      <c r="E64" s="26"/>
      <c r="F64" s="26" t="s">
        <v>114</v>
      </c>
      <c r="G64" s="26"/>
      <c r="H64" s="27">
        <v>753.79399999999998</v>
      </c>
      <c r="I64" s="27">
        <f>$H$64</f>
        <v>753.79399999999998</v>
      </c>
      <c r="J64" s="31">
        <v>1.01</v>
      </c>
      <c r="K64" s="28">
        <f>ROUND($I$64*$J$64,3)</f>
        <v>761.33199999999999</v>
      </c>
      <c r="L64" s="62"/>
      <c r="M64" s="67">
        <v>87</v>
      </c>
      <c r="N64" s="31">
        <f>ROUND($M$64+$L$64,2)</f>
        <v>87</v>
      </c>
      <c r="O64" s="28">
        <f>ROUND($I$64*$L$64,2)</f>
        <v>0</v>
      </c>
      <c r="P64" s="28">
        <f>ROUND($K$64*$M$64,2)</f>
        <v>66235.88</v>
      </c>
      <c r="Q64" s="28">
        <f>ROUND($P$64+$O$64,2)</f>
        <v>66235.88</v>
      </c>
      <c r="R64" s="30"/>
      <c r="S64" s="73"/>
    </row>
    <row r="65" spans="1:19" s="11" customFormat="1" ht="21.95" customHeight="1" outlineLevel="5" x14ac:dyDescent="0.15">
      <c r="A65" s="12">
        <v>8</v>
      </c>
      <c r="B65" s="13" t="s">
        <v>93</v>
      </c>
      <c r="C65" s="14" t="s">
        <v>56</v>
      </c>
      <c r="D65" s="14"/>
      <c r="E65" s="14"/>
      <c r="F65" s="14"/>
      <c r="G65" s="14"/>
      <c r="H65" s="15">
        <v>7.98</v>
      </c>
      <c r="I65" s="15">
        <v>7.98</v>
      </c>
      <c r="J65" s="16"/>
      <c r="K65" s="16">
        <f>$K$66</f>
        <v>7.98</v>
      </c>
      <c r="L65" s="65"/>
      <c r="M65" s="65"/>
      <c r="N65" s="16">
        <f>ROUND($Q$65/$K$65,2)</f>
        <v>25812.39</v>
      </c>
      <c r="O65" s="16">
        <f>ROUND($O$66+$O$67+$O$68+$O$69+$O$70,2)</f>
        <v>87780</v>
      </c>
      <c r="P65" s="16">
        <f>ROUND($P$66+$P$67+$P$68+$P$69+$P$70,2)</f>
        <v>118202.85</v>
      </c>
      <c r="Q65" s="16">
        <f>ROUND($Q$66+$Q$67+$Q$68+$Q$69+$Q$70,2)</f>
        <v>205982.85</v>
      </c>
      <c r="R65" s="17" t="s">
        <v>94</v>
      </c>
      <c r="S65" s="71"/>
    </row>
    <row r="66" spans="1:19" s="18" customFormat="1" ht="11.1" customHeight="1" outlineLevel="6" x14ac:dyDescent="0.2">
      <c r="A66" s="19"/>
      <c r="B66" s="20" t="s">
        <v>22</v>
      </c>
      <c r="C66" s="21" t="s">
        <v>56</v>
      </c>
      <c r="D66" s="21"/>
      <c r="E66" s="21"/>
      <c r="F66" s="21"/>
      <c r="G66" s="21"/>
      <c r="H66" s="22">
        <v>7.98</v>
      </c>
      <c r="I66" s="22">
        <f>$H$66</f>
        <v>7.98</v>
      </c>
      <c r="J66" s="22">
        <v>1</v>
      </c>
      <c r="K66" s="23">
        <f>ROUND($I$66*$J$66,3)</f>
        <v>7.98</v>
      </c>
      <c r="L66" s="66">
        <v>11000</v>
      </c>
      <c r="M66" s="61"/>
      <c r="N66" s="59">
        <f>ROUND($M$66+$L$66,2)</f>
        <v>11000</v>
      </c>
      <c r="O66" s="23">
        <f>ROUND($I$66*$L$66,2)</f>
        <v>87780</v>
      </c>
      <c r="P66" s="23">
        <f>ROUND($K$66*$M$66,2)</f>
        <v>0</v>
      </c>
      <c r="Q66" s="23">
        <f>ROUND($P$66+$O$66,2)</f>
        <v>87780</v>
      </c>
      <c r="R66" s="23"/>
      <c r="S66" s="72"/>
    </row>
    <row r="67" spans="1:19" s="1" customFormat="1" ht="11.1" customHeight="1" outlineLevel="6" x14ac:dyDescent="0.2">
      <c r="A67" s="24"/>
      <c r="B67" s="25" t="s">
        <v>61</v>
      </c>
      <c r="C67" s="26" t="s">
        <v>60</v>
      </c>
      <c r="D67" s="26"/>
      <c r="E67" s="26"/>
      <c r="F67" s="26"/>
      <c r="G67" s="26"/>
      <c r="H67" s="27">
        <v>0.219</v>
      </c>
      <c r="I67" s="27">
        <f>$H$67</f>
        <v>0.219</v>
      </c>
      <c r="J67" s="31">
        <v>1.03</v>
      </c>
      <c r="K67" s="28">
        <f>ROUND($I$67*$J$67,3)</f>
        <v>0.22600000000000001</v>
      </c>
      <c r="L67" s="62"/>
      <c r="M67" s="63">
        <v>55000</v>
      </c>
      <c r="N67" s="58">
        <f>ROUND($M$67+$L$67,2)</f>
        <v>55000</v>
      </c>
      <c r="O67" s="28">
        <f>ROUND($I$67*$L$67,2)</f>
        <v>0</v>
      </c>
      <c r="P67" s="28">
        <f>ROUND($K$67*$M$67,2)</f>
        <v>12430</v>
      </c>
      <c r="Q67" s="28">
        <f>ROUND($P$67+$O$67,2)</f>
        <v>12430</v>
      </c>
      <c r="R67" s="30"/>
      <c r="S67" s="73"/>
    </row>
    <row r="68" spans="1:19" s="1" customFormat="1" ht="11.1" customHeight="1" outlineLevel="6" x14ac:dyDescent="0.2">
      <c r="A68" s="24"/>
      <c r="B68" s="25" t="s">
        <v>75</v>
      </c>
      <c r="C68" s="26" t="s">
        <v>60</v>
      </c>
      <c r="D68" s="26"/>
      <c r="E68" s="26"/>
      <c r="F68" s="26"/>
      <c r="G68" s="26"/>
      <c r="H68" s="27">
        <v>0.317</v>
      </c>
      <c r="I68" s="27">
        <f>$H$68</f>
        <v>0.317</v>
      </c>
      <c r="J68" s="31">
        <v>1.03</v>
      </c>
      <c r="K68" s="28">
        <f>ROUND($I$68*$J$68,3)</f>
        <v>0.32700000000000001</v>
      </c>
      <c r="L68" s="62"/>
      <c r="M68" s="63">
        <v>53550</v>
      </c>
      <c r="N68" s="58">
        <f>ROUND($M$68+$L$68,2)</f>
        <v>53550</v>
      </c>
      <c r="O68" s="28">
        <f>ROUND($I$68*$L$68,2)</f>
        <v>0</v>
      </c>
      <c r="P68" s="28">
        <f>ROUND($K$68*$M$68,2)</f>
        <v>17510.849999999999</v>
      </c>
      <c r="Q68" s="28">
        <f>ROUND($P$68+$O$68,2)</f>
        <v>17510.849999999999</v>
      </c>
      <c r="R68" s="30"/>
      <c r="S68" s="73"/>
    </row>
    <row r="69" spans="1:19" s="1" customFormat="1" ht="11.1" customHeight="1" outlineLevel="6" x14ac:dyDescent="0.2">
      <c r="A69" s="24"/>
      <c r="B69" s="25" t="s">
        <v>95</v>
      </c>
      <c r="C69" s="26" t="s">
        <v>56</v>
      </c>
      <c r="D69" s="26"/>
      <c r="E69" s="26"/>
      <c r="F69" s="26"/>
      <c r="G69" s="26"/>
      <c r="H69" s="27">
        <v>7.98</v>
      </c>
      <c r="I69" s="27">
        <f>$H$69</f>
        <v>7.98</v>
      </c>
      <c r="J69" s="31">
        <v>1.02</v>
      </c>
      <c r="K69" s="28">
        <f>ROUND($I$69*$J$69,3)</f>
        <v>8.14</v>
      </c>
      <c r="L69" s="62"/>
      <c r="M69" s="63">
        <v>8300</v>
      </c>
      <c r="N69" s="58">
        <f>ROUND($M$69+$L$69,2)</f>
        <v>8300</v>
      </c>
      <c r="O69" s="28">
        <f>ROUND($I$69*$L$69,2)</f>
        <v>0</v>
      </c>
      <c r="P69" s="28">
        <f>ROUND($K$69*$M$69,2)</f>
        <v>67562</v>
      </c>
      <c r="Q69" s="28">
        <f>ROUND($P$69+$O$69,2)</f>
        <v>67562</v>
      </c>
      <c r="R69" s="30"/>
      <c r="S69" s="73"/>
    </row>
    <row r="70" spans="1:19" s="1" customFormat="1" ht="11.1" customHeight="1" outlineLevel="6" x14ac:dyDescent="0.2">
      <c r="A70" s="24"/>
      <c r="B70" s="25" t="s">
        <v>74</v>
      </c>
      <c r="C70" s="26" t="s">
        <v>60</v>
      </c>
      <c r="D70" s="26"/>
      <c r="E70" s="26"/>
      <c r="F70" s="26"/>
      <c r="G70" s="26"/>
      <c r="H70" s="27">
        <v>0.33500000000000002</v>
      </c>
      <c r="I70" s="27">
        <f>$H$70</f>
        <v>0.33500000000000002</v>
      </c>
      <c r="J70" s="31">
        <v>1.03</v>
      </c>
      <c r="K70" s="28">
        <f>ROUND($I$70*$J$70,3)</f>
        <v>0.34499999999999997</v>
      </c>
      <c r="L70" s="62"/>
      <c r="M70" s="63">
        <v>60000</v>
      </c>
      <c r="N70" s="58">
        <f>ROUND($M$70+$L$70,2)</f>
        <v>60000</v>
      </c>
      <c r="O70" s="28">
        <f>ROUND($I$70*$L$70,2)</f>
        <v>0</v>
      </c>
      <c r="P70" s="28">
        <f>ROUND($K$70*$M$70,2)</f>
        <v>20700</v>
      </c>
      <c r="Q70" s="28">
        <f>ROUND($P$70+$O$70,2)</f>
        <v>20700</v>
      </c>
      <c r="R70" s="30"/>
      <c r="S70" s="73"/>
    </row>
    <row r="71" spans="1:19" s="11" customFormat="1" ht="21.95" customHeight="1" outlineLevel="5" x14ac:dyDescent="0.15">
      <c r="A71" s="12">
        <v>9</v>
      </c>
      <c r="B71" s="13" t="s">
        <v>96</v>
      </c>
      <c r="C71" s="14" t="s">
        <v>56</v>
      </c>
      <c r="D71" s="14"/>
      <c r="E71" s="14"/>
      <c r="F71" s="14"/>
      <c r="G71" s="14"/>
      <c r="H71" s="15">
        <v>13.779</v>
      </c>
      <c r="I71" s="15">
        <v>13.779</v>
      </c>
      <c r="J71" s="16"/>
      <c r="K71" s="16">
        <f>$K$72</f>
        <v>13.779</v>
      </c>
      <c r="L71" s="65"/>
      <c r="M71" s="65"/>
      <c r="N71" s="16">
        <f>ROUND($Q$71/$K$71,2)</f>
        <v>19176.34</v>
      </c>
      <c r="O71" s="16">
        <f>ROUND($O$72+$O$73+$O$74+$O$75+$O$76,2)</f>
        <v>137790</v>
      </c>
      <c r="P71" s="16">
        <f>ROUND($P$72+$P$73+$P$74+$P$75+$P$76,2)</f>
        <v>126440.72</v>
      </c>
      <c r="Q71" s="16">
        <f>ROUND($Q$72+$Q$73+$Q$74+$Q$75+$Q$76,2)</f>
        <v>264230.71999999997</v>
      </c>
      <c r="R71" s="17"/>
      <c r="S71" s="71"/>
    </row>
    <row r="72" spans="1:19" s="18" customFormat="1" ht="11.1" customHeight="1" outlineLevel="6" x14ac:dyDescent="0.2">
      <c r="A72" s="19"/>
      <c r="B72" s="20" t="s">
        <v>22</v>
      </c>
      <c r="C72" s="21" t="s">
        <v>56</v>
      </c>
      <c r="D72" s="21"/>
      <c r="E72" s="21"/>
      <c r="F72" s="21"/>
      <c r="G72" s="21"/>
      <c r="H72" s="22">
        <v>13.779</v>
      </c>
      <c r="I72" s="22">
        <f>$H$72</f>
        <v>13.779</v>
      </c>
      <c r="J72" s="22">
        <v>1</v>
      </c>
      <c r="K72" s="23">
        <f>ROUND($I$72*$J$72,3)</f>
        <v>13.779</v>
      </c>
      <c r="L72" s="66">
        <v>10000</v>
      </c>
      <c r="M72" s="61"/>
      <c r="N72" s="59">
        <f>ROUND($M$72+$L$72,2)</f>
        <v>10000</v>
      </c>
      <c r="O72" s="23">
        <f>ROUND($I$72*$L$72,2)</f>
        <v>137790</v>
      </c>
      <c r="P72" s="23">
        <f>ROUND($K$72*$M$72,2)</f>
        <v>0</v>
      </c>
      <c r="Q72" s="23">
        <f>ROUND($P$72+$O$72,2)</f>
        <v>137790</v>
      </c>
      <c r="R72" s="23"/>
      <c r="S72" s="72"/>
    </row>
    <row r="73" spans="1:19" s="1" customFormat="1" ht="21.95" customHeight="1" outlineLevel="6" x14ac:dyDescent="0.2">
      <c r="A73" s="24"/>
      <c r="B73" s="25" t="s">
        <v>92</v>
      </c>
      <c r="C73" s="26" t="s">
        <v>56</v>
      </c>
      <c r="D73" s="26" t="s">
        <v>91</v>
      </c>
      <c r="E73" s="26"/>
      <c r="F73" s="26" t="s">
        <v>114</v>
      </c>
      <c r="G73" s="26"/>
      <c r="H73" s="27">
        <v>11.205</v>
      </c>
      <c r="I73" s="27">
        <f>$H$73</f>
        <v>11.205</v>
      </c>
      <c r="J73" s="31">
        <v>1.03</v>
      </c>
      <c r="K73" s="28">
        <f>ROUND($I$73*$J$73,3)</f>
        <v>11.541</v>
      </c>
      <c r="L73" s="62"/>
      <c r="M73" s="63">
        <v>8498</v>
      </c>
      <c r="N73" s="58">
        <f>ROUND($M$73+$L$73,2)</f>
        <v>8498</v>
      </c>
      <c r="O73" s="28">
        <f>ROUND($I$73*$L$73,2)</f>
        <v>0</v>
      </c>
      <c r="P73" s="28">
        <f>ROUND($K$73*$M$73,2)</f>
        <v>98075.42</v>
      </c>
      <c r="Q73" s="28">
        <f>ROUND($P$73+$O$73,2)</f>
        <v>98075.42</v>
      </c>
      <c r="R73" s="30"/>
      <c r="S73" s="73"/>
    </row>
    <row r="74" spans="1:19" s="1" customFormat="1" ht="11.1" customHeight="1" outlineLevel="6" x14ac:dyDescent="0.2">
      <c r="A74" s="24"/>
      <c r="B74" s="25" t="s">
        <v>97</v>
      </c>
      <c r="C74" s="26" t="s">
        <v>60</v>
      </c>
      <c r="D74" s="26"/>
      <c r="E74" s="26"/>
      <c r="F74" s="26"/>
      <c r="G74" s="26"/>
      <c r="H74" s="27">
        <v>5.8000000000000003E-2</v>
      </c>
      <c r="I74" s="27">
        <f>$H$74</f>
        <v>5.8000000000000003E-2</v>
      </c>
      <c r="J74" s="31">
        <v>1.03</v>
      </c>
      <c r="K74" s="28">
        <f>ROUND($I$74*$J$74,3)</f>
        <v>0.06</v>
      </c>
      <c r="L74" s="62"/>
      <c r="M74" s="63">
        <v>57630</v>
      </c>
      <c r="N74" s="58">
        <f>ROUND($M$74+$L$74,2)</f>
        <v>57630</v>
      </c>
      <c r="O74" s="28">
        <f>ROUND($I$74*$L$74,2)</f>
        <v>0</v>
      </c>
      <c r="P74" s="28">
        <f>ROUND($K$74*$M$74,2)</f>
        <v>3457.8</v>
      </c>
      <c r="Q74" s="28">
        <f>ROUND($P$74+$O$74,2)</f>
        <v>3457.8</v>
      </c>
      <c r="R74" s="30"/>
      <c r="S74" s="73"/>
    </row>
    <row r="75" spans="1:19" s="1" customFormat="1" ht="11.1" customHeight="1" outlineLevel="6" x14ac:dyDescent="0.2">
      <c r="A75" s="24"/>
      <c r="B75" s="25" t="s">
        <v>95</v>
      </c>
      <c r="C75" s="26" t="s">
        <v>56</v>
      </c>
      <c r="D75" s="26"/>
      <c r="E75" s="26"/>
      <c r="F75" s="26"/>
      <c r="G75" s="26"/>
      <c r="H75" s="27">
        <v>2.5739999999999998</v>
      </c>
      <c r="I75" s="27">
        <f>$H$75</f>
        <v>2.5739999999999998</v>
      </c>
      <c r="J75" s="31">
        <v>1.02</v>
      </c>
      <c r="K75" s="28">
        <f>ROUND($I$75*$J$75,3)</f>
        <v>2.625</v>
      </c>
      <c r="L75" s="62"/>
      <c r="M75" s="63">
        <v>8300</v>
      </c>
      <c r="N75" s="58">
        <f>ROUND($M$75+$L$75,2)</f>
        <v>8300</v>
      </c>
      <c r="O75" s="28">
        <f>ROUND($I$75*$L$75,2)</f>
        <v>0</v>
      </c>
      <c r="P75" s="28">
        <f>ROUND($K$75*$M$75,2)</f>
        <v>21787.5</v>
      </c>
      <c r="Q75" s="28">
        <f>ROUND($P$75+$O$75,2)</f>
        <v>21787.5</v>
      </c>
      <c r="R75" s="30"/>
      <c r="S75" s="73"/>
    </row>
    <row r="76" spans="1:19" s="1" customFormat="1" ht="11.1" customHeight="1" outlineLevel="6" x14ac:dyDescent="0.2">
      <c r="A76" s="24"/>
      <c r="B76" s="25" t="s">
        <v>77</v>
      </c>
      <c r="C76" s="26" t="s">
        <v>60</v>
      </c>
      <c r="D76" s="26"/>
      <c r="E76" s="26"/>
      <c r="F76" s="26"/>
      <c r="G76" s="26"/>
      <c r="H76" s="27">
        <v>0.05</v>
      </c>
      <c r="I76" s="27">
        <f>$H$76</f>
        <v>0.05</v>
      </c>
      <c r="J76" s="31">
        <v>1.03</v>
      </c>
      <c r="K76" s="28">
        <f>ROUND($I$76*$J$76,3)</f>
        <v>5.1999999999999998E-2</v>
      </c>
      <c r="L76" s="62"/>
      <c r="M76" s="63">
        <v>60000</v>
      </c>
      <c r="N76" s="58">
        <f>ROUND($M$76+$L$76,2)</f>
        <v>60000</v>
      </c>
      <c r="O76" s="28">
        <f>ROUND($I$76*$L$76,2)</f>
        <v>0</v>
      </c>
      <c r="P76" s="28">
        <f>ROUND($K$76*$M$76,2)</f>
        <v>3120</v>
      </c>
      <c r="Q76" s="28">
        <f>ROUND($P$76+$O$76,2)</f>
        <v>3120</v>
      </c>
      <c r="R76" s="30"/>
      <c r="S76" s="73"/>
    </row>
    <row r="77" spans="1:19" s="11" customFormat="1" ht="21.95" customHeight="1" outlineLevel="5" x14ac:dyDescent="0.15">
      <c r="A77" s="12">
        <v>10</v>
      </c>
      <c r="B77" s="13" t="s">
        <v>98</v>
      </c>
      <c r="C77" s="14" t="s">
        <v>56</v>
      </c>
      <c r="D77" s="14"/>
      <c r="E77" s="14"/>
      <c r="F77" s="14"/>
      <c r="G77" s="14"/>
      <c r="H77" s="15">
        <v>15.27</v>
      </c>
      <c r="I77" s="15">
        <v>15.27</v>
      </c>
      <c r="J77" s="16"/>
      <c r="K77" s="16">
        <f>$K$78</f>
        <v>15.27</v>
      </c>
      <c r="L77" s="65"/>
      <c r="M77" s="65"/>
      <c r="N77" s="16">
        <f>ROUND($Q$77/$K$77,2)</f>
        <v>12976.83</v>
      </c>
      <c r="O77" s="16">
        <f>ROUND($O$78+$O$79+$O$80+$O$81+$O$82+$O$83,2)</f>
        <v>86275.5</v>
      </c>
      <c r="P77" s="16">
        <f>ROUND($P$78+$P$79+$P$80+$P$81+$P$82+$P$83,2)</f>
        <v>111880.68</v>
      </c>
      <c r="Q77" s="16">
        <f>ROUND($Q$78+$Q$79+$Q$80+$Q$81+$Q$82+$Q$83,2)</f>
        <v>198156.18</v>
      </c>
      <c r="R77" s="17"/>
      <c r="S77" s="71"/>
    </row>
    <row r="78" spans="1:19" s="18" customFormat="1" ht="11.1" customHeight="1" outlineLevel="6" x14ac:dyDescent="0.2">
      <c r="A78" s="19"/>
      <c r="B78" s="20" t="s">
        <v>22</v>
      </c>
      <c r="C78" s="21" t="s">
        <v>56</v>
      </c>
      <c r="D78" s="21"/>
      <c r="E78" s="21"/>
      <c r="F78" s="21"/>
      <c r="G78" s="21"/>
      <c r="H78" s="22">
        <v>15.27</v>
      </c>
      <c r="I78" s="22">
        <f>$H$78</f>
        <v>15.27</v>
      </c>
      <c r="J78" s="22">
        <v>1</v>
      </c>
      <c r="K78" s="23">
        <f>ROUND($I$78*$J$78,3)</f>
        <v>15.27</v>
      </c>
      <c r="L78" s="66">
        <v>5650</v>
      </c>
      <c r="M78" s="61"/>
      <c r="N78" s="59">
        <f>ROUND($M$78+$L$78,2)</f>
        <v>5650</v>
      </c>
      <c r="O78" s="23">
        <f>ROUND($I$78*$L$78,2)</f>
        <v>86275.5</v>
      </c>
      <c r="P78" s="23">
        <f>ROUND($K$78*$M$78,2)</f>
        <v>0</v>
      </c>
      <c r="Q78" s="23">
        <f>ROUND($P$78+$O$78,2)</f>
        <v>86275.5</v>
      </c>
      <c r="R78" s="23"/>
      <c r="S78" s="72"/>
    </row>
    <row r="79" spans="1:19" s="1" customFormat="1" ht="11.1" customHeight="1" outlineLevel="6" x14ac:dyDescent="0.2">
      <c r="A79" s="24"/>
      <c r="B79" s="25" t="s">
        <v>99</v>
      </c>
      <c r="C79" s="26" t="s">
        <v>56</v>
      </c>
      <c r="D79" s="26" t="s">
        <v>91</v>
      </c>
      <c r="E79" s="26"/>
      <c r="F79" s="26" t="s">
        <v>114</v>
      </c>
      <c r="G79" s="26"/>
      <c r="H79" s="27">
        <v>13.385999999999999</v>
      </c>
      <c r="I79" s="27">
        <f>$H$79</f>
        <v>13.385999999999999</v>
      </c>
      <c r="J79" s="31">
        <v>1.03</v>
      </c>
      <c r="K79" s="28">
        <f>ROUND($I$79*$J$79,3)</f>
        <v>13.788</v>
      </c>
      <c r="L79" s="62"/>
      <c r="M79" s="63">
        <v>6284.61</v>
      </c>
      <c r="N79" s="58">
        <f>ROUND($M$79+$L$79,2)</f>
        <v>6284.61</v>
      </c>
      <c r="O79" s="28">
        <f>ROUND($I$79*$L$79,2)</f>
        <v>0</v>
      </c>
      <c r="P79" s="28">
        <f>ROUND($K$79*$M$79,2)</f>
        <v>86652.2</v>
      </c>
      <c r="Q79" s="28">
        <f>ROUND($P$79+$O$79,2)</f>
        <v>86652.2</v>
      </c>
      <c r="R79" s="30"/>
      <c r="S79" s="73"/>
    </row>
    <row r="80" spans="1:19" s="1" customFormat="1" ht="21.95" customHeight="1" outlineLevel="6" x14ac:dyDescent="0.2">
      <c r="A80" s="24"/>
      <c r="B80" s="25" t="s">
        <v>100</v>
      </c>
      <c r="C80" s="26" t="s">
        <v>56</v>
      </c>
      <c r="D80" s="26" t="s">
        <v>91</v>
      </c>
      <c r="E80" s="26"/>
      <c r="F80" s="26" t="s">
        <v>114</v>
      </c>
      <c r="G80" s="26"/>
      <c r="H80" s="27">
        <v>1.8839999999999999</v>
      </c>
      <c r="I80" s="27">
        <f>$H$80</f>
        <v>1.8839999999999999</v>
      </c>
      <c r="J80" s="31">
        <v>1.03</v>
      </c>
      <c r="K80" s="28">
        <f>ROUND($I$80*$J$80,3)</f>
        <v>1.9410000000000001</v>
      </c>
      <c r="L80" s="62"/>
      <c r="M80" s="63">
        <v>8498</v>
      </c>
      <c r="N80" s="58">
        <f>ROUND($M$80+$L$80,2)</f>
        <v>8498</v>
      </c>
      <c r="O80" s="28">
        <f>ROUND($I$80*$L$80,2)</f>
        <v>0</v>
      </c>
      <c r="P80" s="28">
        <f>ROUND($K$80*$M$80,2)</f>
        <v>16494.62</v>
      </c>
      <c r="Q80" s="28">
        <f>ROUND($P$80+$O$80,2)</f>
        <v>16494.62</v>
      </c>
      <c r="R80" s="30"/>
      <c r="S80" s="73"/>
    </row>
    <row r="81" spans="1:19" s="1" customFormat="1" ht="21.95" customHeight="1" outlineLevel="6" x14ac:dyDescent="0.2">
      <c r="A81" s="24"/>
      <c r="B81" s="25" t="s">
        <v>85</v>
      </c>
      <c r="C81" s="26" t="s">
        <v>52</v>
      </c>
      <c r="D81" s="26" t="s">
        <v>86</v>
      </c>
      <c r="E81" s="26"/>
      <c r="F81" s="26" t="s">
        <v>114</v>
      </c>
      <c r="G81" s="26"/>
      <c r="H81" s="27">
        <v>15.27</v>
      </c>
      <c r="I81" s="27">
        <f>$H$81</f>
        <v>15.27</v>
      </c>
      <c r="J81" s="31">
        <v>0.52</v>
      </c>
      <c r="K81" s="28">
        <f>ROUND($I$81*$J$81,3)</f>
        <v>7.94</v>
      </c>
      <c r="L81" s="62"/>
      <c r="M81" s="67">
        <v>670</v>
      </c>
      <c r="N81" s="31">
        <f>ROUND($M$81+$L$81,2)</f>
        <v>670</v>
      </c>
      <c r="O81" s="28">
        <f>ROUND($I$81*$L$81,2)</f>
        <v>0</v>
      </c>
      <c r="P81" s="28">
        <f>ROUND($K$81*$M$81,2)</f>
        <v>5319.8</v>
      </c>
      <c r="Q81" s="28">
        <f>ROUND($P$81+$O$81,2)</f>
        <v>5319.8</v>
      </c>
      <c r="R81" s="30"/>
      <c r="S81" s="73"/>
    </row>
    <row r="82" spans="1:19" s="1" customFormat="1" ht="11.1" customHeight="1" outlineLevel="6" x14ac:dyDescent="0.2">
      <c r="A82" s="24"/>
      <c r="B82" s="25" t="s">
        <v>55</v>
      </c>
      <c r="C82" s="26" t="s">
        <v>56</v>
      </c>
      <c r="D82" s="26"/>
      <c r="E82" s="26"/>
      <c r="F82" s="26"/>
      <c r="G82" s="26"/>
      <c r="H82" s="27">
        <v>8.6999999999999994E-2</v>
      </c>
      <c r="I82" s="27">
        <f>$H$82</f>
        <v>8.6999999999999994E-2</v>
      </c>
      <c r="J82" s="31">
        <v>1.02</v>
      </c>
      <c r="K82" s="28">
        <f>ROUND($I$82*$J$82,3)</f>
        <v>8.8999999999999996E-2</v>
      </c>
      <c r="L82" s="62"/>
      <c r="M82" s="63">
        <v>6700</v>
      </c>
      <c r="N82" s="58">
        <f>ROUND($M$82+$L$82,2)</f>
        <v>6700</v>
      </c>
      <c r="O82" s="28">
        <f>ROUND($I$82*$L$82,2)</f>
        <v>0</v>
      </c>
      <c r="P82" s="28">
        <f>ROUND($K$82*$M$82,2)</f>
        <v>596.29999999999995</v>
      </c>
      <c r="Q82" s="28">
        <f>ROUND($P$82+$O$82,2)</f>
        <v>596.29999999999995</v>
      </c>
      <c r="R82" s="30"/>
      <c r="S82" s="73"/>
    </row>
    <row r="83" spans="1:19" s="1" customFormat="1" ht="11.1" customHeight="1" outlineLevel="6" x14ac:dyDescent="0.2">
      <c r="A83" s="24"/>
      <c r="B83" s="25" t="s">
        <v>88</v>
      </c>
      <c r="C83" s="26" t="s">
        <v>49</v>
      </c>
      <c r="D83" s="26"/>
      <c r="E83" s="26"/>
      <c r="F83" s="26" t="s">
        <v>114</v>
      </c>
      <c r="G83" s="26"/>
      <c r="H83" s="27">
        <v>32.067</v>
      </c>
      <c r="I83" s="27">
        <f>$H$83</f>
        <v>32.067</v>
      </c>
      <c r="J83" s="31">
        <v>1.01</v>
      </c>
      <c r="K83" s="28">
        <f>ROUND($I$83*$J$83,3)</f>
        <v>32.387999999999998</v>
      </c>
      <c r="L83" s="62"/>
      <c r="M83" s="67">
        <v>87</v>
      </c>
      <c r="N83" s="31">
        <f>ROUND($M$83+$L$83,2)</f>
        <v>87</v>
      </c>
      <c r="O83" s="28">
        <f>ROUND($I$83*$L$83,2)</f>
        <v>0</v>
      </c>
      <c r="P83" s="28">
        <f>ROUND($K$83*$M$83,2)</f>
        <v>2817.76</v>
      </c>
      <c r="Q83" s="28">
        <f>ROUND($P$83+$O$83,2)</f>
        <v>2817.76</v>
      </c>
      <c r="R83" s="30"/>
      <c r="S83" s="73"/>
    </row>
    <row r="84" spans="1:19" s="11" customFormat="1" ht="11.1" customHeight="1" outlineLevel="5" x14ac:dyDescent="0.15">
      <c r="A84" s="12">
        <v>11</v>
      </c>
      <c r="B84" s="13" t="s">
        <v>101</v>
      </c>
      <c r="C84" s="14" t="s">
        <v>60</v>
      </c>
      <c r="D84" s="14"/>
      <c r="E84" s="14"/>
      <c r="F84" s="14"/>
      <c r="G84" s="14"/>
      <c r="H84" s="15">
        <v>0.20899999999999999</v>
      </c>
      <c r="I84" s="15">
        <v>0.20899999999999999</v>
      </c>
      <c r="J84" s="16"/>
      <c r="K84" s="16">
        <f>$K$85</f>
        <v>0.20899999999999999</v>
      </c>
      <c r="L84" s="65"/>
      <c r="M84" s="65"/>
      <c r="N84" s="16">
        <f>ROUND($Q$84/$K$84,2)</f>
        <v>104100</v>
      </c>
      <c r="O84" s="16">
        <f>ROUND($O$85+$O$86+$O$87,2)</f>
        <v>8276.4</v>
      </c>
      <c r="P84" s="16">
        <f>ROUND($P$85+$P$86+$P$87,2)</f>
        <v>13480.5</v>
      </c>
      <c r="Q84" s="16">
        <f>ROUND($Q$85+$Q$86+$Q$87,2)</f>
        <v>21756.9</v>
      </c>
      <c r="R84" s="17"/>
      <c r="S84" s="71"/>
    </row>
    <row r="85" spans="1:19" s="18" customFormat="1" ht="11.1" customHeight="1" outlineLevel="6" x14ac:dyDescent="0.2">
      <c r="A85" s="19"/>
      <c r="B85" s="20" t="s">
        <v>22</v>
      </c>
      <c r="C85" s="21" t="s">
        <v>60</v>
      </c>
      <c r="D85" s="21"/>
      <c r="E85" s="21"/>
      <c r="F85" s="21"/>
      <c r="G85" s="21"/>
      <c r="H85" s="22">
        <v>0.20899999999999999</v>
      </c>
      <c r="I85" s="22">
        <f>$H$85</f>
        <v>0.20899999999999999</v>
      </c>
      <c r="J85" s="22">
        <v>1</v>
      </c>
      <c r="K85" s="23">
        <f>ROUND($I$85*$J$85,3)</f>
        <v>0.20899999999999999</v>
      </c>
      <c r="L85" s="66">
        <v>39600</v>
      </c>
      <c r="M85" s="61"/>
      <c r="N85" s="59">
        <f>ROUND($M$85+$L$85,2)</f>
        <v>39600</v>
      </c>
      <c r="O85" s="23">
        <f>ROUND($I$85*$L$85,2)</f>
        <v>8276.4</v>
      </c>
      <c r="P85" s="23">
        <f>ROUND($K$85*$M$85,2)</f>
        <v>0</v>
      </c>
      <c r="Q85" s="23">
        <f>ROUND($P$85+$O$85,2)</f>
        <v>8276.4</v>
      </c>
      <c r="R85" s="23"/>
      <c r="S85" s="72"/>
    </row>
    <row r="86" spans="1:19" s="1" customFormat="1" ht="11.1" customHeight="1" outlineLevel="6" x14ac:dyDescent="0.2">
      <c r="A86" s="24"/>
      <c r="B86" s="25" t="s">
        <v>67</v>
      </c>
      <c r="C86" s="26" t="s">
        <v>60</v>
      </c>
      <c r="D86" s="26"/>
      <c r="E86" s="26"/>
      <c r="F86" s="26"/>
      <c r="G86" s="26"/>
      <c r="H86" s="27">
        <v>7.4999999999999997E-2</v>
      </c>
      <c r="I86" s="27">
        <f>$H$86</f>
        <v>7.4999999999999997E-2</v>
      </c>
      <c r="J86" s="31">
        <v>1.03</v>
      </c>
      <c r="K86" s="28">
        <f>ROUND($I$86*$J$86,3)</f>
        <v>7.6999999999999999E-2</v>
      </c>
      <c r="L86" s="62"/>
      <c r="M86" s="63">
        <v>76500</v>
      </c>
      <c r="N86" s="58">
        <f>ROUND($M$86+$L$86,2)</f>
        <v>76500</v>
      </c>
      <c r="O86" s="28">
        <f>ROUND($I$86*$L$86,2)</f>
        <v>0</v>
      </c>
      <c r="P86" s="28">
        <f>ROUND($K$86*$M$86,2)</f>
        <v>5890.5</v>
      </c>
      <c r="Q86" s="28">
        <f>ROUND($P$86+$O$86,2)</f>
        <v>5890.5</v>
      </c>
      <c r="R86" s="30" t="s">
        <v>68</v>
      </c>
      <c r="S86" s="73"/>
    </row>
    <row r="87" spans="1:19" s="1" customFormat="1" ht="11.1" customHeight="1" outlineLevel="6" x14ac:dyDescent="0.2">
      <c r="A87" s="24"/>
      <c r="B87" s="25" t="s">
        <v>61</v>
      </c>
      <c r="C87" s="26" t="s">
        <v>60</v>
      </c>
      <c r="D87" s="26"/>
      <c r="E87" s="26"/>
      <c r="F87" s="26"/>
      <c r="G87" s="26"/>
      <c r="H87" s="27">
        <v>0.13400000000000001</v>
      </c>
      <c r="I87" s="27">
        <f>$H$87</f>
        <v>0.13400000000000001</v>
      </c>
      <c r="J87" s="31">
        <v>1.03</v>
      </c>
      <c r="K87" s="28">
        <f>ROUND($I$87*$J$87,3)</f>
        <v>0.13800000000000001</v>
      </c>
      <c r="L87" s="62"/>
      <c r="M87" s="63">
        <v>55000</v>
      </c>
      <c r="N87" s="58">
        <f>ROUND($M$87+$L$87,2)</f>
        <v>55000</v>
      </c>
      <c r="O87" s="28">
        <f>ROUND($I$87*$L$87,2)</f>
        <v>0</v>
      </c>
      <c r="P87" s="28">
        <f>ROUND($K$87*$M$87,2)</f>
        <v>7590</v>
      </c>
      <c r="Q87" s="28">
        <f>ROUND($P$87+$O$87,2)</f>
        <v>7590</v>
      </c>
      <c r="R87" s="30"/>
      <c r="S87" s="73"/>
    </row>
    <row r="88" spans="1:19" s="11" customFormat="1" ht="21.95" customHeight="1" outlineLevel="5" x14ac:dyDescent="0.15">
      <c r="A88" s="12">
        <v>12</v>
      </c>
      <c r="B88" s="13" t="s">
        <v>102</v>
      </c>
      <c r="C88" s="14" t="s">
        <v>56</v>
      </c>
      <c r="D88" s="14"/>
      <c r="E88" s="14"/>
      <c r="F88" s="14"/>
      <c r="G88" s="14"/>
      <c r="H88" s="15">
        <v>30.93</v>
      </c>
      <c r="I88" s="15">
        <v>30.93</v>
      </c>
      <c r="J88" s="16"/>
      <c r="K88" s="16">
        <f>$K$89</f>
        <v>30.93</v>
      </c>
      <c r="L88" s="65"/>
      <c r="M88" s="65"/>
      <c r="N88" s="16">
        <f>ROUND($Q$88/$K$88,2)</f>
        <v>23523.98</v>
      </c>
      <c r="O88" s="16">
        <f>ROUND($O$89+$O$90+$O$91+$O$92+$O$93+$O$94,2)</f>
        <v>293835</v>
      </c>
      <c r="P88" s="16">
        <f>ROUND($P$89+$P$90+$P$91+$P$92+$P$93+$P$94,2)</f>
        <v>433761.64</v>
      </c>
      <c r="Q88" s="16">
        <f>ROUND($Q$89+$Q$90+$Q$91+$Q$92+$Q$93+$Q$94,2)</f>
        <v>727596.64</v>
      </c>
      <c r="R88" s="17"/>
      <c r="S88" s="71"/>
    </row>
    <row r="89" spans="1:19" s="18" customFormat="1" ht="11.1" customHeight="1" outlineLevel="6" x14ac:dyDescent="0.2">
      <c r="A89" s="19"/>
      <c r="B89" s="20" t="s">
        <v>22</v>
      </c>
      <c r="C89" s="21" t="s">
        <v>56</v>
      </c>
      <c r="D89" s="21"/>
      <c r="E89" s="21"/>
      <c r="F89" s="21"/>
      <c r="G89" s="21"/>
      <c r="H89" s="22">
        <v>30.93</v>
      </c>
      <c r="I89" s="22">
        <f>$H$89</f>
        <v>30.93</v>
      </c>
      <c r="J89" s="22">
        <v>1</v>
      </c>
      <c r="K89" s="23">
        <f>ROUND($I$89*$J$89,3)</f>
        <v>30.93</v>
      </c>
      <c r="L89" s="66">
        <v>9500</v>
      </c>
      <c r="M89" s="61"/>
      <c r="N89" s="59">
        <f>ROUND($M$89+$L$89,2)</f>
        <v>9500</v>
      </c>
      <c r="O89" s="23">
        <f>ROUND($I$89*$L$89,2)</f>
        <v>293835</v>
      </c>
      <c r="P89" s="23">
        <f>ROUND($K$89*$M$89,2)</f>
        <v>0</v>
      </c>
      <c r="Q89" s="23">
        <f>ROUND($P$89+$O$89,2)</f>
        <v>293835</v>
      </c>
      <c r="R89" s="23"/>
      <c r="S89" s="72"/>
    </row>
    <row r="90" spans="1:19" s="1" customFormat="1" ht="11.1" customHeight="1" outlineLevel="6" x14ac:dyDescent="0.2">
      <c r="A90" s="24"/>
      <c r="B90" s="25" t="s">
        <v>97</v>
      </c>
      <c r="C90" s="26" t="s">
        <v>60</v>
      </c>
      <c r="D90" s="26"/>
      <c r="E90" s="26"/>
      <c r="F90" s="26"/>
      <c r="G90" s="26"/>
      <c r="H90" s="27">
        <v>0.255</v>
      </c>
      <c r="I90" s="27">
        <f>$H$90</f>
        <v>0.255</v>
      </c>
      <c r="J90" s="31">
        <v>1.03</v>
      </c>
      <c r="K90" s="28">
        <f>ROUND($I$90*$J$90,3)</f>
        <v>0.26300000000000001</v>
      </c>
      <c r="L90" s="62"/>
      <c r="M90" s="63">
        <v>57630</v>
      </c>
      <c r="N90" s="58">
        <f>ROUND($M$90+$L$90,2)</f>
        <v>57630</v>
      </c>
      <c r="O90" s="28">
        <f>ROUND($I$90*$L$90,2)</f>
        <v>0</v>
      </c>
      <c r="P90" s="28">
        <f>ROUND($K$90*$M$90,2)</f>
        <v>15156.69</v>
      </c>
      <c r="Q90" s="28">
        <f>ROUND($P$90+$O$90,2)</f>
        <v>15156.69</v>
      </c>
      <c r="R90" s="30"/>
      <c r="S90" s="73"/>
    </row>
    <row r="91" spans="1:19" s="1" customFormat="1" ht="11.1" customHeight="1" outlineLevel="6" x14ac:dyDescent="0.2">
      <c r="A91" s="24"/>
      <c r="B91" s="25" t="s">
        <v>61</v>
      </c>
      <c r="C91" s="26" t="s">
        <v>60</v>
      </c>
      <c r="D91" s="26"/>
      <c r="E91" s="26"/>
      <c r="F91" s="26"/>
      <c r="G91" s="26"/>
      <c r="H91" s="27">
        <v>1.4259999999999999</v>
      </c>
      <c r="I91" s="27">
        <f>$H$91</f>
        <v>1.4259999999999999</v>
      </c>
      <c r="J91" s="31">
        <v>1.03</v>
      </c>
      <c r="K91" s="28">
        <f>ROUND($I$91*$J$91,3)</f>
        <v>1.4690000000000001</v>
      </c>
      <c r="L91" s="62"/>
      <c r="M91" s="63">
        <v>55000</v>
      </c>
      <c r="N91" s="58">
        <f>ROUND($M$91+$L$91,2)</f>
        <v>55000</v>
      </c>
      <c r="O91" s="28">
        <f>ROUND($I$91*$L$91,2)</f>
        <v>0</v>
      </c>
      <c r="P91" s="28">
        <f>ROUND($K$91*$M$91,2)</f>
        <v>80795</v>
      </c>
      <c r="Q91" s="28">
        <f>ROUND($P$91+$O$91,2)</f>
        <v>80795</v>
      </c>
      <c r="R91" s="30"/>
      <c r="S91" s="73"/>
    </row>
    <row r="92" spans="1:19" s="1" customFormat="1" ht="11.1" customHeight="1" outlineLevel="6" x14ac:dyDescent="0.2">
      <c r="A92" s="24"/>
      <c r="B92" s="25" t="s">
        <v>75</v>
      </c>
      <c r="C92" s="26" t="s">
        <v>60</v>
      </c>
      <c r="D92" s="26"/>
      <c r="E92" s="26"/>
      <c r="F92" s="26"/>
      <c r="G92" s="26"/>
      <c r="H92" s="27">
        <v>0.20899999999999999</v>
      </c>
      <c r="I92" s="27">
        <f>$H$92</f>
        <v>0.20899999999999999</v>
      </c>
      <c r="J92" s="31">
        <v>1.03</v>
      </c>
      <c r="K92" s="28">
        <f>ROUND($I$92*$J$92,3)</f>
        <v>0.215</v>
      </c>
      <c r="L92" s="62"/>
      <c r="M92" s="63">
        <v>53550</v>
      </c>
      <c r="N92" s="58">
        <f>ROUND($M$92+$L$92,2)</f>
        <v>53550</v>
      </c>
      <c r="O92" s="28">
        <f>ROUND($I$92*$L$92,2)</f>
        <v>0</v>
      </c>
      <c r="P92" s="28">
        <f>ROUND($K$92*$M$92,2)</f>
        <v>11513.25</v>
      </c>
      <c r="Q92" s="28">
        <f>ROUND($P$92+$O$92,2)</f>
        <v>11513.25</v>
      </c>
      <c r="R92" s="30"/>
      <c r="S92" s="73"/>
    </row>
    <row r="93" spans="1:19" s="1" customFormat="1" ht="11.1" customHeight="1" outlineLevel="6" x14ac:dyDescent="0.2">
      <c r="A93" s="24"/>
      <c r="B93" s="25" t="s">
        <v>95</v>
      </c>
      <c r="C93" s="26" t="s">
        <v>56</v>
      </c>
      <c r="D93" s="26"/>
      <c r="E93" s="26"/>
      <c r="F93" s="26"/>
      <c r="G93" s="26"/>
      <c r="H93" s="27">
        <v>30.93</v>
      </c>
      <c r="I93" s="27">
        <f>$H$93</f>
        <v>30.93</v>
      </c>
      <c r="J93" s="31">
        <v>1.02</v>
      </c>
      <c r="K93" s="28">
        <f>ROUND($I$93*$J$93,3)</f>
        <v>31.548999999999999</v>
      </c>
      <c r="L93" s="62"/>
      <c r="M93" s="63">
        <v>8300</v>
      </c>
      <c r="N93" s="58">
        <f>ROUND($M$93+$L$93,2)</f>
        <v>8300</v>
      </c>
      <c r="O93" s="28">
        <f>ROUND($I$93*$L$93,2)</f>
        <v>0</v>
      </c>
      <c r="P93" s="28">
        <f>ROUND($K$93*$M$93,2)</f>
        <v>261856.7</v>
      </c>
      <c r="Q93" s="28">
        <f>ROUND($P$93+$O$93,2)</f>
        <v>261856.7</v>
      </c>
      <c r="R93" s="30"/>
      <c r="S93" s="73"/>
    </row>
    <row r="94" spans="1:19" s="1" customFormat="1" ht="11.1" customHeight="1" outlineLevel="6" x14ac:dyDescent="0.2">
      <c r="A94" s="24"/>
      <c r="B94" s="25" t="s">
        <v>77</v>
      </c>
      <c r="C94" s="26" t="s">
        <v>60</v>
      </c>
      <c r="D94" s="26"/>
      <c r="E94" s="26"/>
      <c r="F94" s="26"/>
      <c r="G94" s="26"/>
      <c r="H94" s="27">
        <v>1.0429999999999999</v>
      </c>
      <c r="I94" s="27">
        <f>$H$94</f>
        <v>1.0429999999999999</v>
      </c>
      <c r="J94" s="31">
        <v>1.03</v>
      </c>
      <c r="K94" s="28">
        <f>ROUND($I$94*$J$94,3)</f>
        <v>1.0740000000000001</v>
      </c>
      <c r="L94" s="62"/>
      <c r="M94" s="63">
        <v>60000</v>
      </c>
      <c r="N94" s="58">
        <f>ROUND($M$94+$L$94,2)</f>
        <v>60000</v>
      </c>
      <c r="O94" s="28">
        <f>ROUND($I$94*$L$94,2)</f>
        <v>0</v>
      </c>
      <c r="P94" s="28">
        <f>ROUND($K$94*$M$94,2)</f>
        <v>64440</v>
      </c>
      <c r="Q94" s="28">
        <f>ROUND($P$94+$O$94,2)</f>
        <v>64440</v>
      </c>
      <c r="R94" s="30"/>
      <c r="S94" s="73"/>
    </row>
    <row r="95" spans="1:19" s="11" customFormat="1" ht="21.95" customHeight="1" outlineLevel="5" x14ac:dyDescent="0.15">
      <c r="A95" s="12">
        <v>13</v>
      </c>
      <c r="B95" s="13" t="s">
        <v>103</v>
      </c>
      <c r="C95" s="14" t="s">
        <v>56</v>
      </c>
      <c r="D95" s="14"/>
      <c r="E95" s="14"/>
      <c r="F95" s="14"/>
      <c r="G95" s="14"/>
      <c r="H95" s="15">
        <v>6.2969999999999997</v>
      </c>
      <c r="I95" s="15">
        <v>6.2969999999999997</v>
      </c>
      <c r="J95" s="16"/>
      <c r="K95" s="16">
        <f>$K$96</f>
        <v>6.2969999999999997</v>
      </c>
      <c r="L95" s="65"/>
      <c r="M95" s="65"/>
      <c r="N95" s="16">
        <f>ROUND($Q$95/$K$95,2)</f>
        <v>13811.85</v>
      </c>
      <c r="O95" s="16">
        <f>ROUND($O$96+$O$97+$O$98+$O$99+$O$100+$O$101+$O$102+$O$103,2)</f>
        <v>35578.050000000003</v>
      </c>
      <c r="P95" s="16">
        <f>ROUND($P$96+$P$97+$P$98+$P$99+$P$100+$P$101+$P$102+$P$103,2)</f>
        <v>51395.15</v>
      </c>
      <c r="Q95" s="16">
        <f>ROUND($Q$96+$Q$97+$Q$98+$Q$99+$Q$100+$Q$101+$Q$102+$Q$103,2)</f>
        <v>86973.2</v>
      </c>
      <c r="R95" s="17"/>
      <c r="S95" s="71"/>
    </row>
    <row r="96" spans="1:19" s="18" customFormat="1" ht="11.1" customHeight="1" outlineLevel="6" x14ac:dyDescent="0.2">
      <c r="A96" s="19"/>
      <c r="B96" s="20" t="s">
        <v>22</v>
      </c>
      <c r="C96" s="21" t="s">
        <v>56</v>
      </c>
      <c r="D96" s="21"/>
      <c r="E96" s="21"/>
      <c r="F96" s="21"/>
      <c r="G96" s="21"/>
      <c r="H96" s="22">
        <v>6.2969999999999997</v>
      </c>
      <c r="I96" s="22">
        <f>$H$96</f>
        <v>6.2969999999999997</v>
      </c>
      <c r="J96" s="22">
        <v>1</v>
      </c>
      <c r="K96" s="23">
        <f>ROUND($I$96*$J$96,3)</f>
        <v>6.2969999999999997</v>
      </c>
      <c r="L96" s="66">
        <v>5650</v>
      </c>
      <c r="M96" s="61"/>
      <c r="N96" s="59">
        <f>ROUND($M$96+$L$96,2)</f>
        <v>5650</v>
      </c>
      <c r="O96" s="23">
        <f>ROUND($I$96*$L$96,2)</f>
        <v>35578.050000000003</v>
      </c>
      <c r="P96" s="23">
        <f>ROUND($K$96*$M$96,2)</f>
        <v>0</v>
      </c>
      <c r="Q96" s="23">
        <f>ROUND($P$96+$O$96,2)</f>
        <v>35578.050000000003</v>
      </c>
      <c r="R96" s="23"/>
      <c r="S96" s="72"/>
    </row>
    <row r="97" spans="1:19" s="1" customFormat="1" ht="11.1" customHeight="1" outlineLevel="6" x14ac:dyDescent="0.2">
      <c r="A97" s="24"/>
      <c r="B97" s="25" t="s">
        <v>55</v>
      </c>
      <c r="C97" s="26" t="s">
        <v>56</v>
      </c>
      <c r="D97" s="26"/>
      <c r="E97" s="26"/>
      <c r="F97" s="26"/>
      <c r="G97" s="26"/>
      <c r="H97" s="27">
        <v>0.34499999999999997</v>
      </c>
      <c r="I97" s="27">
        <f>$H$97</f>
        <v>0.34499999999999997</v>
      </c>
      <c r="J97" s="31">
        <v>1.02</v>
      </c>
      <c r="K97" s="28">
        <f>ROUND($I$97*$J$97,3)</f>
        <v>0.35199999999999998</v>
      </c>
      <c r="L97" s="62"/>
      <c r="M97" s="63">
        <v>6700</v>
      </c>
      <c r="N97" s="58">
        <f>ROUND($M$97+$L$97,2)</f>
        <v>6700</v>
      </c>
      <c r="O97" s="28">
        <f>ROUND($I$97*$L$97,2)</f>
        <v>0</v>
      </c>
      <c r="P97" s="28">
        <f>ROUND($K$97*$M$97,2)</f>
        <v>2358.4</v>
      </c>
      <c r="Q97" s="28">
        <f>ROUND($P$97+$O$97,2)</f>
        <v>2358.4</v>
      </c>
      <c r="R97" s="30"/>
      <c r="S97" s="73"/>
    </row>
    <row r="98" spans="1:19" s="1" customFormat="1" ht="21.95" customHeight="1" outlineLevel="6" x14ac:dyDescent="0.2">
      <c r="A98" s="24"/>
      <c r="B98" s="25" t="s">
        <v>92</v>
      </c>
      <c r="C98" s="26" t="s">
        <v>56</v>
      </c>
      <c r="D98" s="26" t="s">
        <v>91</v>
      </c>
      <c r="E98" s="26"/>
      <c r="F98" s="26" t="s">
        <v>114</v>
      </c>
      <c r="G98" s="26"/>
      <c r="H98" s="27">
        <v>0.35299999999999998</v>
      </c>
      <c r="I98" s="27">
        <f>$H$98</f>
        <v>0.35299999999999998</v>
      </c>
      <c r="J98" s="31">
        <v>1.03</v>
      </c>
      <c r="K98" s="28">
        <f>ROUND($I$98*$J$98,3)</f>
        <v>0.36399999999999999</v>
      </c>
      <c r="L98" s="62"/>
      <c r="M98" s="63">
        <v>8498</v>
      </c>
      <c r="N98" s="58">
        <f>ROUND($M$98+$L$98,2)</f>
        <v>8498</v>
      </c>
      <c r="O98" s="28">
        <f>ROUND($I$98*$L$98,2)</f>
        <v>0</v>
      </c>
      <c r="P98" s="28">
        <f>ROUND($K$98*$M$98,2)</f>
        <v>3093.27</v>
      </c>
      <c r="Q98" s="28">
        <f>ROUND($P$98+$O$98,2)</f>
        <v>3093.27</v>
      </c>
      <c r="R98" s="30"/>
      <c r="S98" s="73"/>
    </row>
    <row r="99" spans="1:19" s="1" customFormat="1" ht="11.1" customHeight="1" outlineLevel="6" x14ac:dyDescent="0.2">
      <c r="A99" s="24"/>
      <c r="B99" s="25" t="s">
        <v>90</v>
      </c>
      <c r="C99" s="26" t="s">
        <v>56</v>
      </c>
      <c r="D99" s="26" t="s">
        <v>91</v>
      </c>
      <c r="E99" s="26"/>
      <c r="F99" s="26" t="s">
        <v>114</v>
      </c>
      <c r="G99" s="26"/>
      <c r="H99" s="27">
        <v>3.339</v>
      </c>
      <c r="I99" s="27">
        <f>$H$99</f>
        <v>3.339</v>
      </c>
      <c r="J99" s="31">
        <v>1.03</v>
      </c>
      <c r="K99" s="28">
        <f>ROUND($I$99*$J$99,3)</f>
        <v>3.4390000000000001</v>
      </c>
      <c r="L99" s="62"/>
      <c r="M99" s="63">
        <v>6280</v>
      </c>
      <c r="N99" s="58">
        <f>ROUND($M$99+$L$99,2)</f>
        <v>6280</v>
      </c>
      <c r="O99" s="28">
        <f>ROUND($I$99*$L$99,2)</f>
        <v>0</v>
      </c>
      <c r="P99" s="28">
        <f>ROUND($K$99*$M$99,2)</f>
        <v>21596.92</v>
      </c>
      <c r="Q99" s="28">
        <f>ROUND($P$99+$O$99,2)</f>
        <v>21596.92</v>
      </c>
      <c r="R99" s="30"/>
      <c r="S99" s="73"/>
    </row>
    <row r="100" spans="1:19" s="1" customFormat="1" ht="11.1" customHeight="1" outlineLevel="6" x14ac:dyDescent="0.2">
      <c r="A100" s="24"/>
      <c r="B100" s="25" t="s">
        <v>99</v>
      </c>
      <c r="C100" s="26" t="s">
        <v>56</v>
      </c>
      <c r="D100" s="26" t="s">
        <v>91</v>
      </c>
      <c r="E100" s="26"/>
      <c r="F100" s="26" t="s">
        <v>114</v>
      </c>
      <c r="G100" s="26"/>
      <c r="H100" s="27">
        <v>2.2250000000000001</v>
      </c>
      <c r="I100" s="27">
        <f>$H$100</f>
        <v>2.2250000000000001</v>
      </c>
      <c r="J100" s="31">
        <v>1.03</v>
      </c>
      <c r="K100" s="28">
        <f>ROUND($I$100*$J$100,3)</f>
        <v>2.2919999999999998</v>
      </c>
      <c r="L100" s="62"/>
      <c r="M100" s="63">
        <v>6284.61</v>
      </c>
      <c r="N100" s="58">
        <f>ROUND($M$100+$L$100,2)</f>
        <v>6284.61</v>
      </c>
      <c r="O100" s="28">
        <f>ROUND($I$100*$L$100,2)</f>
        <v>0</v>
      </c>
      <c r="P100" s="28">
        <f>ROUND($K$100*$M$100,2)</f>
        <v>14404.33</v>
      </c>
      <c r="Q100" s="28">
        <f>ROUND($P$100+$O$100,2)</f>
        <v>14404.33</v>
      </c>
      <c r="R100" s="30"/>
      <c r="S100" s="73"/>
    </row>
    <row r="101" spans="1:19" s="1" customFormat="1" ht="21.95" customHeight="1" outlineLevel="6" x14ac:dyDescent="0.2">
      <c r="A101" s="24"/>
      <c r="B101" s="25" t="s">
        <v>85</v>
      </c>
      <c r="C101" s="26" t="s">
        <v>52</v>
      </c>
      <c r="D101" s="26" t="s">
        <v>86</v>
      </c>
      <c r="E101" s="26"/>
      <c r="F101" s="26" t="s">
        <v>114</v>
      </c>
      <c r="G101" s="26"/>
      <c r="H101" s="27">
        <v>6.2969999999999997</v>
      </c>
      <c r="I101" s="27">
        <f>$H$101</f>
        <v>6.2969999999999997</v>
      </c>
      <c r="J101" s="31">
        <v>1.42</v>
      </c>
      <c r="K101" s="28">
        <f>ROUND($I$101*$J$101,3)</f>
        <v>8.9420000000000002</v>
      </c>
      <c r="L101" s="62"/>
      <c r="M101" s="67">
        <v>670</v>
      </c>
      <c r="N101" s="31">
        <f>ROUND($M$101+$L$101,2)</f>
        <v>670</v>
      </c>
      <c r="O101" s="28">
        <f>ROUND($I$101*$L$101,2)</f>
        <v>0</v>
      </c>
      <c r="P101" s="28">
        <f>ROUND($K$101*$M$101,2)</f>
        <v>5991.14</v>
      </c>
      <c r="Q101" s="28">
        <f>ROUND($P$101+$O$101,2)</f>
        <v>5991.14</v>
      </c>
      <c r="R101" s="30"/>
      <c r="S101" s="73"/>
    </row>
    <row r="102" spans="1:19" s="1" customFormat="1" ht="11.1" customHeight="1" outlineLevel="6" x14ac:dyDescent="0.2">
      <c r="A102" s="24"/>
      <c r="B102" s="25" t="s">
        <v>88</v>
      </c>
      <c r="C102" s="26" t="s">
        <v>49</v>
      </c>
      <c r="D102" s="26"/>
      <c r="E102" s="26"/>
      <c r="F102" s="26" t="s">
        <v>114</v>
      </c>
      <c r="G102" s="26"/>
      <c r="H102" s="27">
        <v>13.224</v>
      </c>
      <c r="I102" s="27">
        <f>$H$102</f>
        <v>13.224</v>
      </c>
      <c r="J102" s="31">
        <v>1.01</v>
      </c>
      <c r="K102" s="28">
        <f>ROUND($I$102*$J$102,3)</f>
        <v>13.356</v>
      </c>
      <c r="L102" s="62"/>
      <c r="M102" s="67">
        <v>87</v>
      </c>
      <c r="N102" s="31">
        <f>ROUND($M$102+$L$102,2)</f>
        <v>87</v>
      </c>
      <c r="O102" s="28">
        <f>ROUND($I$102*$L$102,2)</f>
        <v>0</v>
      </c>
      <c r="P102" s="28">
        <f>ROUND($K$102*$M$102,2)</f>
        <v>1161.97</v>
      </c>
      <c r="Q102" s="28">
        <f>ROUND($P$102+$O$102,2)</f>
        <v>1161.97</v>
      </c>
      <c r="R102" s="30"/>
      <c r="S102" s="73"/>
    </row>
    <row r="103" spans="1:19" s="1" customFormat="1" ht="11.1" customHeight="1" outlineLevel="6" x14ac:dyDescent="0.2">
      <c r="A103" s="24"/>
      <c r="B103" s="25" t="s">
        <v>87</v>
      </c>
      <c r="C103" s="26" t="s">
        <v>52</v>
      </c>
      <c r="D103" s="26"/>
      <c r="E103" s="26"/>
      <c r="F103" s="26" t="s">
        <v>114</v>
      </c>
      <c r="G103" s="26"/>
      <c r="H103" s="27">
        <v>38</v>
      </c>
      <c r="I103" s="27">
        <f>$H$103</f>
        <v>38</v>
      </c>
      <c r="J103" s="31">
        <v>1.03</v>
      </c>
      <c r="K103" s="28">
        <f>ROUND($I$103*$J$103,3)</f>
        <v>39.14</v>
      </c>
      <c r="L103" s="62"/>
      <c r="M103" s="67">
        <v>71.260000000000005</v>
      </c>
      <c r="N103" s="31">
        <f>ROUND($M$103+$L$103,2)</f>
        <v>71.260000000000005</v>
      </c>
      <c r="O103" s="28">
        <f>ROUND($I$103*$L$103,2)</f>
        <v>0</v>
      </c>
      <c r="P103" s="28">
        <f>ROUND($K$103*$M$103,2)</f>
        <v>2789.12</v>
      </c>
      <c r="Q103" s="28">
        <f>ROUND($P$103+$O$103,2)</f>
        <v>2789.12</v>
      </c>
      <c r="R103" s="30"/>
      <c r="S103" s="73"/>
    </row>
    <row r="104" spans="1:19" s="11" customFormat="1" ht="21.95" customHeight="1" outlineLevel="5" x14ac:dyDescent="0.15">
      <c r="A104" s="12">
        <v>14</v>
      </c>
      <c r="B104" s="13" t="s">
        <v>104</v>
      </c>
      <c r="C104" s="14" t="s">
        <v>56</v>
      </c>
      <c r="D104" s="14"/>
      <c r="E104" s="14"/>
      <c r="F104" s="14"/>
      <c r="G104" s="14"/>
      <c r="H104" s="15">
        <v>0.22</v>
      </c>
      <c r="I104" s="15">
        <v>0.22</v>
      </c>
      <c r="J104" s="16"/>
      <c r="K104" s="16">
        <f>$K$105</f>
        <v>0.22</v>
      </c>
      <c r="L104" s="65"/>
      <c r="M104" s="65"/>
      <c r="N104" s="16">
        <f>ROUND($Q$104/$K$104,2)</f>
        <v>83655.45</v>
      </c>
      <c r="O104" s="16">
        <f>ROUND($O$105+$O$106+$O$107+$O$108,2)</f>
        <v>3520</v>
      </c>
      <c r="P104" s="16">
        <f>ROUND($P$105+$P$106+$P$107+$P$108,2)</f>
        <v>14884.2</v>
      </c>
      <c r="Q104" s="16">
        <f>ROUND($Q$105+$Q$106+$Q$107+$Q$108,2)</f>
        <v>18404.2</v>
      </c>
      <c r="R104" s="17"/>
      <c r="S104" s="71"/>
    </row>
    <row r="105" spans="1:19" s="18" customFormat="1" ht="11.1" customHeight="1" outlineLevel="6" x14ac:dyDescent="0.2">
      <c r="A105" s="19"/>
      <c r="B105" s="20" t="s">
        <v>22</v>
      </c>
      <c r="C105" s="21" t="s">
        <v>56</v>
      </c>
      <c r="D105" s="21"/>
      <c r="E105" s="21"/>
      <c r="F105" s="21"/>
      <c r="G105" s="21"/>
      <c r="H105" s="22">
        <v>0.22</v>
      </c>
      <c r="I105" s="22">
        <f>$H$105</f>
        <v>0.22</v>
      </c>
      <c r="J105" s="22">
        <v>1</v>
      </c>
      <c r="K105" s="23">
        <f>ROUND($I$105*$J$105,3)</f>
        <v>0.22</v>
      </c>
      <c r="L105" s="66">
        <v>16000</v>
      </c>
      <c r="M105" s="61"/>
      <c r="N105" s="59">
        <f>ROUND($M$105+$L$105,2)</f>
        <v>16000</v>
      </c>
      <c r="O105" s="23">
        <f>ROUND($I$105*$L$105,2)</f>
        <v>3520</v>
      </c>
      <c r="P105" s="23">
        <f>ROUND($K$105*$M$105,2)</f>
        <v>0</v>
      </c>
      <c r="Q105" s="23">
        <f>ROUND($P$105+$O$105,2)</f>
        <v>3520</v>
      </c>
      <c r="R105" s="23"/>
      <c r="S105" s="72"/>
    </row>
    <row r="106" spans="1:19" s="1" customFormat="1" ht="11.1" customHeight="1" outlineLevel="6" x14ac:dyDescent="0.2">
      <c r="A106" s="24"/>
      <c r="B106" s="25" t="s">
        <v>61</v>
      </c>
      <c r="C106" s="26" t="s">
        <v>60</v>
      </c>
      <c r="D106" s="26"/>
      <c r="E106" s="26"/>
      <c r="F106" s="26"/>
      <c r="G106" s="26"/>
      <c r="H106" s="27">
        <v>0.22</v>
      </c>
      <c r="I106" s="27">
        <f>$H$106</f>
        <v>0.22</v>
      </c>
      <c r="J106" s="31">
        <v>1.03</v>
      </c>
      <c r="K106" s="28">
        <f>ROUND($I$106*$J$106,3)</f>
        <v>0.22700000000000001</v>
      </c>
      <c r="L106" s="62"/>
      <c r="M106" s="63">
        <v>55000</v>
      </c>
      <c r="N106" s="58">
        <f>ROUND($M$106+$L$106,2)</f>
        <v>55000</v>
      </c>
      <c r="O106" s="28">
        <f>ROUND($I$106*$L$106,2)</f>
        <v>0</v>
      </c>
      <c r="P106" s="28">
        <f>ROUND($K$106*$M$106,2)</f>
        <v>12485</v>
      </c>
      <c r="Q106" s="28">
        <f>ROUND($P$106+$O$106,2)</f>
        <v>12485</v>
      </c>
      <c r="R106" s="30"/>
      <c r="S106" s="73"/>
    </row>
    <row r="107" spans="1:19" s="1" customFormat="1" ht="11.1" customHeight="1" outlineLevel="6" x14ac:dyDescent="0.2">
      <c r="A107" s="24"/>
      <c r="B107" s="25" t="s">
        <v>95</v>
      </c>
      <c r="C107" s="26" t="s">
        <v>56</v>
      </c>
      <c r="D107" s="26"/>
      <c r="E107" s="26"/>
      <c r="F107" s="26"/>
      <c r="G107" s="26"/>
      <c r="H107" s="27">
        <v>0.22</v>
      </c>
      <c r="I107" s="27">
        <f>$H$107</f>
        <v>0.22</v>
      </c>
      <c r="J107" s="31">
        <v>1.02</v>
      </c>
      <c r="K107" s="28">
        <f>ROUND($I$107*$J$107,3)</f>
        <v>0.224</v>
      </c>
      <c r="L107" s="62"/>
      <c r="M107" s="63">
        <v>8300</v>
      </c>
      <c r="N107" s="58">
        <f>ROUND($M$107+$L$107,2)</f>
        <v>8300</v>
      </c>
      <c r="O107" s="28">
        <f>ROUND($I$107*$L$107,2)</f>
        <v>0</v>
      </c>
      <c r="P107" s="28">
        <f>ROUND($K$107*$M$107,2)</f>
        <v>1859.2</v>
      </c>
      <c r="Q107" s="28">
        <f>ROUND($P$107+$O$107,2)</f>
        <v>1859.2</v>
      </c>
      <c r="R107" s="30"/>
      <c r="S107" s="73"/>
    </row>
    <row r="108" spans="1:19" s="1" customFormat="1" ht="11.1" customHeight="1" outlineLevel="6" x14ac:dyDescent="0.2">
      <c r="A108" s="24"/>
      <c r="B108" s="25" t="s">
        <v>77</v>
      </c>
      <c r="C108" s="26" t="s">
        <v>60</v>
      </c>
      <c r="D108" s="26"/>
      <c r="E108" s="26"/>
      <c r="F108" s="26"/>
      <c r="G108" s="26"/>
      <c r="H108" s="27">
        <v>8.9999999999999993E-3</v>
      </c>
      <c r="I108" s="27">
        <f>$H$108</f>
        <v>8.9999999999999993E-3</v>
      </c>
      <c r="J108" s="31">
        <v>1.03</v>
      </c>
      <c r="K108" s="28">
        <f>ROUND($I$108*$J$108,3)</f>
        <v>8.9999999999999993E-3</v>
      </c>
      <c r="L108" s="62"/>
      <c r="M108" s="63">
        <v>60000</v>
      </c>
      <c r="N108" s="58">
        <f>ROUND($M$108+$L$108,2)</f>
        <v>60000</v>
      </c>
      <c r="O108" s="28">
        <f>ROUND($I$108*$L$108,2)</f>
        <v>0</v>
      </c>
      <c r="P108" s="28">
        <f>ROUND($K$108*$M$108,2)</f>
        <v>540</v>
      </c>
      <c r="Q108" s="28">
        <f>ROUND($P$108+$O$108,2)</f>
        <v>540</v>
      </c>
      <c r="R108" s="30"/>
      <c r="S108" s="73"/>
    </row>
    <row r="109" spans="1:19" s="4" customFormat="1" ht="12" customHeight="1" x14ac:dyDescent="0.2">
      <c r="A109" s="33"/>
      <c r="B109" s="34" t="s">
        <v>105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68"/>
      <c r="M109" s="68"/>
      <c r="N109" s="35"/>
      <c r="O109" s="36"/>
      <c r="P109" s="36"/>
      <c r="Q109" s="36">
        <f>ROUND($Q$13,2)</f>
        <v>8989776.4399999995</v>
      </c>
      <c r="R109" s="36"/>
      <c r="S109" s="74"/>
    </row>
    <row r="110" spans="1:19" s="1" customFormat="1" ht="11.1" customHeight="1" x14ac:dyDescent="0.2">
      <c r="A110" s="37"/>
      <c r="B110" s="38" t="s">
        <v>106</v>
      </c>
      <c r="C110" s="39"/>
      <c r="D110" s="39"/>
      <c r="E110" s="39"/>
      <c r="F110" s="39"/>
      <c r="G110" s="39"/>
      <c r="H110" s="39"/>
      <c r="I110" s="39"/>
      <c r="J110" s="39"/>
      <c r="K110" s="39"/>
      <c r="L110" s="69"/>
      <c r="M110" s="69"/>
      <c r="N110" s="39"/>
      <c r="O110" s="39"/>
      <c r="Q110" s="28"/>
      <c r="R110" s="28"/>
      <c r="S110" s="75"/>
    </row>
    <row r="111" spans="1:19" s="18" customFormat="1" ht="11.1" customHeight="1" x14ac:dyDescent="0.2">
      <c r="A111" s="40"/>
      <c r="B111" s="41" t="s">
        <v>107</v>
      </c>
      <c r="C111" s="42"/>
      <c r="D111" s="42"/>
      <c r="E111" s="42"/>
      <c r="F111" s="42"/>
      <c r="G111" s="42"/>
      <c r="H111" s="42"/>
      <c r="I111" s="42"/>
      <c r="J111" s="42"/>
      <c r="K111" s="42"/>
      <c r="L111" s="70"/>
      <c r="M111" s="70"/>
      <c r="N111" s="42"/>
      <c r="O111" s="42"/>
      <c r="P111" s="42"/>
      <c r="Q111" s="43">
        <f>ROUND($P$13,2)</f>
        <v>5328007.29</v>
      </c>
      <c r="R111" s="44"/>
      <c r="S111" s="72"/>
    </row>
    <row r="112" spans="1:19" s="18" customFormat="1" ht="11.1" customHeight="1" x14ac:dyDescent="0.2">
      <c r="A112" s="40"/>
      <c r="B112" s="41" t="s">
        <v>108</v>
      </c>
      <c r="C112" s="42"/>
      <c r="D112" s="42"/>
      <c r="E112" s="42"/>
      <c r="F112" s="42"/>
      <c r="G112" s="42"/>
      <c r="H112" s="42"/>
      <c r="I112" s="42"/>
      <c r="J112" s="42"/>
      <c r="K112" s="42"/>
      <c r="L112" s="70"/>
      <c r="M112" s="70"/>
      <c r="N112" s="42"/>
      <c r="O112" s="42"/>
      <c r="P112" s="42"/>
      <c r="Q112" s="45">
        <f>ROUND($O$13,2)</f>
        <v>3661769.15</v>
      </c>
      <c r="R112" s="23"/>
      <c r="S112" s="72"/>
    </row>
    <row r="113" spans="1:19" s="18" customFormat="1" ht="11.1" customHeight="1" x14ac:dyDescent="0.2">
      <c r="A113" s="40"/>
      <c r="B113" s="41" t="s">
        <v>109</v>
      </c>
      <c r="C113" s="42"/>
      <c r="D113" s="42"/>
      <c r="E113" s="42"/>
      <c r="F113" s="42"/>
      <c r="G113" s="42"/>
      <c r="H113" s="42"/>
      <c r="I113" s="42"/>
      <c r="J113" s="42"/>
      <c r="K113" s="42"/>
      <c r="L113" s="70"/>
      <c r="M113" s="70"/>
      <c r="N113" s="42"/>
      <c r="O113" s="42"/>
      <c r="P113" s="42"/>
      <c r="Q113" s="45">
        <f>ROUND(($Q$109)*0.166666666666666,2)</f>
        <v>1498296.07</v>
      </c>
      <c r="R113" s="23"/>
      <c r="S113" s="72"/>
    </row>
    <row r="114" spans="1:19" s="1" customFormat="1" ht="44.1" customHeight="1" x14ac:dyDescent="0.2">
      <c r="A114" s="39"/>
      <c r="B114" s="46" t="s">
        <v>110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69"/>
      <c r="M114" s="69"/>
      <c r="N114" s="39"/>
      <c r="O114" s="42">
        <f>ROUND($O$115+$O$116+$O$117+$O$118+$O$119+$O$120+$O$121+$O$122+$O$123+$O$124+$O$125+$O$126,2)</f>
        <v>0</v>
      </c>
      <c r="P114" s="42">
        <f>ROUND($P$115+$P$116+$P$117+$P$118+$P$119+$P$120+$P$121+$P$122+$P$123+$P$124+$P$125+$P$126,2)</f>
        <v>0</v>
      </c>
      <c r="Q114" s="42">
        <f>ROUND($Q$115+$Q$116+$Q$117+$Q$118+$Q$119+$Q$120+$Q$121+$Q$122+$Q$123+$Q$124+$Q$125+$Q$126,2)</f>
        <v>0</v>
      </c>
      <c r="R114" s="39"/>
      <c r="S114" s="69"/>
    </row>
    <row r="115" spans="1:19" s="1" customFormat="1" ht="11.1" customHeight="1" x14ac:dyDescent="0.2">
      <c r="A115" s="62"/>
      <c r="B115" s="62"/>
      <c r="C115" s="62"/>
      <c r="D115" s="69"/>
      <c r="E115" s="69"/>
      <c r="F115" s="69"/>
      <c r="G115" s="69"/>
      <c r="H115" s="62"/>
      <c r="I115" s="75">
        <f>$F$115+$G$115+$H$115</f>
        <v>0</v>
      </c>
      <c r="J115" s="76">
        <v>1</v>
      </c>
      <c r="K115" s="75">
        <f>ROUND($I$115*$J$115,3)</f>
        <v>0</v>
      </c>
      <c r="L115" s="62"/>
      <c r="M115" s="62"/>
      <c r="N115" s="75">
        <f>ROUND($M$115+$L$115,2)</f>
        <v>0</v>
      </c>
      <c r="O115" s="75">
        <f>ROUND($I$115*$L$115,2)</f>
        <v>0</v>
      </c>
      <c r="P115" s="75">
        <f>ROUND($K$115*$M$115,2)</f>
        <v>0</v>
      </c>
      <c r="Q115" s="75">
        <f>ROUND($P$115+$O$115,2)</f>
        <v>0</v>
      </c>
      <c r="R115" s="69"/>
      <c r="S115" s="62"/>
    </row>
    <row r="116" spans="1:19" s="1" customFormat="1" ht="11.1" customHeight="1" x14ac:dyDescent="0.2">
      <c r="A116" s="62"/>
      <c r="B116" s="62"/>
      <c r="C116" s="62"/>
      <c r="D116" s="69"/>
      <c r="E116" s="69"/>
      <c r="F116" s="69"/>
      <c r="G116" s="69"/>
      <c r="H116" s="62"/>
      <c r="I116" s="75">
        <f>$F$116+$G$116+$H$116</f>
        <v>0</v>
      </c>
      <c r="J116" s="76">
        <v>1</v>
      </c>
      <c r="K116" s="75">
        <f>ROUND($I$116*$J$116,3)</f>
        <v>0</v>
      </c>
      <c r="L116" s="62"/>
      <c r="M116" s="62"/>
      <c r="N116" s="75">
        <f>ROUND($M$116+$L$116,2)</f>
        <v>0</v>
      </c>
      <c r="O116" s="75">
        <f>ROUND($I$116*$L$116,2)</f>
        <v>0</v>
      </c>
      <c r="P116" s="75">
        <f>ROUND($K$116*$M$116,2)</f>
        <v>0</v>
      </c>
      <c r="Q116" s="75">
        <f>ROUND($P$116+$O$116,2)</f>
        <v>0</v>
      </c>
      <c r="R116" s="69"/>
      <c r="S116" s="62"/>
    </row>
    <row r="117" spans="1:19" s="1" customFormat="1" ht="11.1" customHeight="1" x14ac:dyDescent="0.2">
      <c r="A117" s="62"/>
      <c r="B117" s="62"/>
      <c r="C117" s="62"/>
      <c r="D117" s="69"/>
      <c r="E117" s="69"/>
      <c r="F117" s="69"/>
      <c r="G117" s="69"/>
      <c r="H117" s="62"/>
      <c r="I117" s="75">
        <f>$F$117+$G$117+$H$117</f>
        <v>0</v>
      </c>
      <c r="J117" s="76">
        <v>1</v>
      </c>
      <c r="K117" s="75">
        <f>ROUND($I$117*$J$117,3)</f>
        <v>0</v>
      </c>
      <c r="L117" s="62"/>
      <c r="M117" s="62"/>
      <c r="N117" s="75">
        <f>ROUND($M$117+$L$117,2)</f>
        <v>0</v>
      </c>
      <c r="O117" s="75">
        <f>ROUND($I$117*$L$117,2)</f>
        <v>0</v>
      </c>
      <c r="P117" s="75">
        <f>ROUND($K$117*$M$117,2)</f>
        <v>0</v>
      </c>
      <c r="Q117" s="75">
        <f>ROUND($P$117+$O$117,2)</f>
        <v>0</v>
      </c>
      <c r="R117" s="69"/>
      <c r="S117" s="62"/>
    </row>
    <row r="118" spans="1:19" s="1" customFormat="1" ht="11.1" customHeight="1" x14ac:dyDescent="0.2">
      <c r="A118" s="62"/>
      <c r="B118" s="62"/>
      <c r="C118" s="62"/>
      <c r="D118" s="69"/>
      <c r="E118" s="69"/>
      <c r="F118" s="69"/>
      <c r="G118" s="69"/>
      <c r="H118" s="62"/>
      <c r="I118" s="75">
        <f>$F$118+$G$118+$H$118</f>
        <v>0</v>
      </c>
      <c r="J118" s="76">
        <v>1</v>
      </c>
      <c r="K118" s="75">
        <f>ROUND($I$118*$J$118,3)</f>
        <v>0</v>
      </c>
      <c r="L118" s="62"/>
      <c r="M118" s="62"/>
      <c r="N118" s="75">
        <f>ROUND($M$118+$L$118,2)</f>
        <v>0</v>
      </c>
      <c r="O118" s="75">
        <f>ROUND($I$118*$L$118,2)</f>
        <v>0</v>
      </c>
      <c r="P118" s="75">
        <f>ROUND($K$118*$M$118,2)</f>
        <v>0</v>
      </c>
      <c r="Q118" s="75">
        <f>ROUND($P$118+$O$118,2)</f>
        <v>0</v>
      </c>
      <c r="R118" s="69"/>
      <c r="S118" s="62"/>
    </row>
    <row r="119" spans="1:19" s="1" customFormat="1" ht="11.1" customHeight="1" x14ac:dyDescent="0.2">
      <c r="A119" s="62"/>
      <c r="B119" s="62"/>
      <c r="C119" s="62"/>
      <c r="D119" s="69"/>
      <c r="E119" s="69"/>
      <c r="F119" s="69"/>
      <c r="G119" s="69"/>
      <c r="H119" s="62"/>
      <c r="I119" s="75">
        <f>$F$119+$G$119+$H$119</f>
        <v>0</v>
      </c>
      <c r="J119" s="76">
        <v>1</v>
      </c>
      <c r="K119" s="75">
        <f>ROUND($I$119*$J$119,3)</f>
        <v>0</v>
      </c>
      <c r="L119" s="62"/>
      <c r="M119" s="62"/>
      <c r="N119" s="75">
        <f>ROUND($M$119+$L$119,2)</f>
        <v>0</v>
      </c>
      <c r="O119" s="75">
        <f>ROUND($I$119*$L$119,2)</f>
        <v>0</v>
      </c>
      <c r="P119" s="75">
        <f>ROUND($K$119*$M$119,2)</f>
        <v>0</v>
      </c>
      <c r="Q119" s="75">
        <f>ROUND($P$119+$O$119,2)</f>
        <v>0</v>
      </c>
      <c r="R119" s="69"/>
      <c r="S119" s="62"/>
    </row>
    <row r="120" spans="1:19" s="1" customFormat="1" ht="11.1" customHeight="1" x14ac:dyDescent="0.2">
      <c r="A120" s="62"/>
      <c r="B120" s="62"/>
      <c r="C120" s="62"/>
      <c r="D120" s="69"/>
      <c r="E120" s="69"/>
      <c r="F120" s="69"/>
      <c r="G120" s="69"/>
      <c r="H120" s="62"/>
      <c r="I120" s="75">
        <f>$F$120+$G$120+$H$120</f>
        <v>0</v>
      </c>
      <c r="J120" s="76">
        <v>1</v>
      </c>
      <c r="K120" s="75">
        <f>ROUND($I$120*$J$120,3)</f>
        <v>0</v>
      </c>
      <c r="L120" s="62"/>
      <c r="M120" s="62"/>
      <c r="N120" s="75">
        <f>ROUND($M$120+$L$120,2)</f>
        <v>0</v>
      </c>
      <c r="O120" s="75">
        <f>ROUND($I$120*$L$120,2)</f>
        <v>0</v>
      </c>
      <c r="P120" s="75">
        <f>ROUND($K$120*$M$120,2)</f>
        <v>0</v>
      </c>
      <c r="Q120" s="75">
        <f>ROUND($P$120+$O$120,2)</f>
        <v>0</v>
      </c>
      <c r="R120" s="69"/>
      <c r="S120" s="62"/>
    </row>
    <row r="121" spans="1:19" s="1" customFormat="1" ht="11.1" customHeight="1" x14ac:dyDescent="0.2">
      <c r="A121" s="62"/>
      <c r="B121" s="62"/>
      <c r="C121" s="62"/>
      <c r="D121" s="69"/>
      <c r="E121" s="69"/>
      <c r="F121" s="69"/>
      <c r="G121" s="69"/>
      <c r="H121" s="62"/>
      <c r="I121" s="75">
        <f>$F$121+$G$121+$H$121</f>
        <v>0</v>
      </c>
      <c r="J121" s="76">
        <v>1</v>
      </c>
      <c r="K121" s="75">
        <f>ROUND($I$121*$J$121,3)</f>
        <v>0</v>
      </c>
      <c r="L121" s="62"/>
      <c r="M121" s="62"/>
      <c r="N121" s="75">
        <f>ROUND($M$121+$L$121,2)</f>
        <v>0</v>
      </c>
      <c r="O121" s="75">
        <f>ROUND($I$121*$L$121,2)</f>
        <v>0</v>
      </c>
      <c r="P121" s="75">
        <f>ROUND($K$121*$M$121,2)</f>
        <v>0</v>
      </c>
      <c r="Q121" s="75">
        <f>ROUND($P$121+$O$121,2)</f>
        <v>0</v>
      </c>
      <c r="R121" s="69"/>
      <c r="S121" s="62"/>
    </row>
    <row r="122" spans="1:19" s="1" customFormat="1" ht="11.1" customHeight="1" x14ac:dyDescent="0.2">
      <c r="A122" s="62"/>
      <c r="B122" s="62"/>
      <c r="C122" s="62"/>
      <c r="D122" s="69"/>
      <c r="E122" s="69"/>
      <c r="F122" s="69"/>
      <c r="G122" s="69"/>
      <c r="H122" s="62"/>
      <c r="I122" s="75">
        <f>$F$122+$G$122+$H$122</f>
        <v>0</v>
      </c>
      <c r="J122" s="76">
        <v>1</v>
      </c>
      <c r="K122" s="75">
        <f>ROUND($I$122*$J$122,3)</f>
        <v>0</v>
      </c>
      <c r="L122" s="62"/>
      <c r="M122" s="62"/>
      <c r="N122" s="75">
        <f>ROUND($M$122+$L$122,2)</f>
        <v>0</v>
      </c>
      <c r="O122" s="75">
        <f>ROUND($I$122*$L$122,2)</f>
        <v>0</v>
      </c>
      <c r="P122" s="75">
        <f>ROUND($K$122*$M$122,2)</f>
        <v>0</v>
      </c>
      <c r="Q122" s="75">
        <f>ROUND($P$122+$O$122,2)</f>
        <v>0</v>
      </c>
      <c r="R122" s="69"/>
      <c r="S122" s="62"/>
    </row>
    <row r="123" spans="1:19" s="1" customFormat="1" ht="11.1" customHeight="1" x14ac:dyDescent="0.2">
      <c r="A123" s="62"/>
      <c r="B123" s="62"/>
      <c r="C123" s="62"/>
      <c r="D123" s="69"/>
      <c r="E123" s="69"/>
      <c r="F123" s="69"/>
      <c r="G123" s="69"/>
      <c r="H123" s="62"/>
      <c r="I123" s="75">
        <f>$F$123+$G$123+$H$123</f>
        <v>0</v>
      </c>
      <c r="J123" s="76">
        <v>1</v>
      </c>
      <c r="K123" s="75">
        <f>ROUND($I$123*$J$123,3)</f>
        <v>0</v>
      </c>
      <c r="L123" s="62"/>
      <c r="M123" s="62"/>
      <c r="N123" s="75">
        <f>ROUND($M$123+$L$123,2)</f>
        <v>0</v>
      </c>
      <c r="O123" s="75">
        <f>ROUND($I$123*$L$123,2)</f>
        <v>0</v>
      </c>
      <c r="P123" s="75">
        <f>ROUND($K$123*$M$123,2)</f>
        <v>0</v>
      </c>
      <c r="Q123" s="75">
        <f>ROUND($P$123+$O$123,2)</f>
        <v>0</v>
      </c>
      <c r="R123" s="69"/>
      <c r="S123" s="62"/>
    </row>
    <row r="124" spans="1:19" s="1" customFormat="1" ht="11.1" customHeight="1" x14ac:dyDescent="0.2">
      <c r="A124" s="62"/>
      <c r="B124" s="62"/>
      <c r="C124" s="62"/>
      <c r="D124" s="69"/>
      <c r="E124" s="69"/>
      <c r="F124" s="69"/>
      <c r="G124" s="69"/>
      <c r="H124" s="62"/>
      <c r="I124" s="75">
        <f>$F$124+$G$124+$H$124</f>
        <v>0</v>
      </c>
      <c r="J124" s="76">
        <v>1</v>
      </c>
      <c r="K124" s="75">
        <f>ROUND($I$124*$J$124,3)</f>
        <v>0</v>
      </c>
      <c r="L124" s="62"/>
      <c r="M124" s="62"/>
      <c r="N124" s="75">
        <f>ROUND($M$124+$L$124,2)</f>
        <v>0</v>
      </c>
      <c r="O124" s="75">
        <f>ROUND($I$124*$L$124,2)</f>
        <v>0</v>
      </c>
      <c r="P124" s="75">
        <f>ROUND($K$124*$M$124,2)</f>
        <v>0</v>
      </c>
      <c r="Q124" s="75">
        <f>ROUND($P$124+$O$124,2)</f>
        <v>0</v>
      </c>
      <c r="R124" s="69"/>
      <c r="S124" s="62"/>
    </row>
    <row r="125" spans="1:19" s="1" customFormat="1" ht="11.1" customHeight="1" x14ac:dyDescent="0.2">
      <c r="A125" s="62"/>
      <c r="B125" s="62"/>
      <c r="C125" s="62"/>
      <c r="D125" s="69"/>
      <c r="E125" s="69"/>
      <c r="F125" s="69"/>
      <c r="G125" s="69"/>
      <c r="H125" s="62"/>
      <c r="I125" s="75">
        <f>$F$125+$G$125+$H$125</f>
        <v>0</v>
      </c>
      <c r="J125" s="76">
        <v>1</v>
      </c>
      <c r="K125" s="75">
        <f>ROUND($I$125*$J$125,3)</f>
        <v>0</v>
      </c>
      <c r="L125" s="62"/>
      <c r="M125" s="62"/>
      <c r="N125" s="75">
        <f>ROUND($M$125+$L$125,2)</f>
        <v>0</v>
      </c>
      <c r="O125" s="75">
        <f>ROUND($I$125*$L$125,2)</f>
        <v>0</v>
      </c>
      <c r="P125" s="75">
        <f>ROUND($K$125*$M$125,2)</f>
        <v>0</v>
      </c>
      <c r="Q125" s="75">
        <f>ROUND($P$125+$O$125,2)</f>
        <v>0</v>
      </c>
      <c r="R125" s="69"/>
      <c r="S125" s="62"/>
    </row>
    <row r="126" spans="1:19" s="1" customFormat="1" ht="11.1" customHeight="1" x14ac:dyDescent="0.2">
      <c r="A126" s="62"/>
      <c r="B126" s="62"/>
      <c r="C126" s="62"/>
      <c r="D126" s="69"/>
      <c r="E126" s="69"/>
      <c r="F126" s="69"/>
      <c r="G126" s="69"/>
      <c r="H126" s="62"/>
      <c r="I126" s="75">
        <f>$F$126+$G$126+$H$126</f>
        <v>0</v>
      </c>
      <c r="J126" s="76">
        <v>1</v>
      </c>
      <c r="K126" s="75">
        <f>ROUND($I$126*$J$126,3)</f>
        <v>0</v>
      </c>
      <c r="L126" s="62"/>
      <c r="M126" s="62"/>
      <c r="N126" s="75">
        <f>ROUND($M$126+$L$126,2)</f>
        <v>0</v>
      </c>
      <c r="O126" s="75">
        <f>ROUND($I$126*$L$126,2)</f>
        <v>0</v>
      </c>
      <c r="P126" s="75">
        <f>ROUND($K$126*$M$126,2)</f>
        <v>0</v>
      </c>
      <c r="Q126" s="75">
        <f>ROUND($P$126+$O$126,2)</f>
        <v>0</v>
      </c>
      <c r="R126" s="69"/>
      <c r="S126" s="62"/>
    </row>
    <row r="127" spans="1:19" s="1" customFormat="1" ht="11.1" customHeight="1" x14ac:dyDescent="0.2"/>
    <row r="128" spans="1:19" s="1" customFormat="1" ht="11.1" customHeight="1" x14ac:dyDescent="0.2">
      <c r="A128" s="18" t="s">
        <v>111</v>
      </c>
    </row>
    <row r="129" spans="1:2" s="1" customFormat="1" ht="11.1" customHeight="1" x14ac:dyDescent="0.2"/>
    <row r="130" spans="1:2" s="1" customFormat="1" ht="11.1" customHeight="1" x14ac:dyDescent="0.2">
      <c r="A130" s="47"/>
      <c r="B130" s="1" t="s">
        <v>112</v>
      </c>
    </row>
    <row r="131" spans="1:2" s="1" customFormat="1" ht="11.1" customHeight="1" x14ac:dyDescent="0.2">
      <c r="A131" s="1" t="s">
        <v>113</v>
      </c>
    </row>
  </sheetData>
  <sheetProtection algorithmName="SHA-512" hashValue="Je7SE6rnYXTEfbGnDR6CM9obzJdZhZfg4YAKwyei8alpn0m0TKLbSQx1idpxT+l+19TPD4vOahLJfooCoEcqcw==" saltValue="4wFLC3UZXCKBv0nnYAGb2w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2025-03-03T05:54:55Z</dcterms:modified>
</cp:coreProperties>
</file>