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5. Ембаево\11. Банный комплекс\Фасады\Претенденту Общ Центр, Ритмы\"/>
    </mc:Choice>
  </mc:AlternateContent>
  <xr:revisionPtr revIDLastSave="0" documentId="13_ncr:1_{3580F452-CF18-4DF3-822E-4CBDE5236E4D}" xr6:coauthVersionLast="40" xr6:coauthVersionMax="40" xr10:uidLastSave="{00000000-0000-0000-0000-000000000000}"/>
  <bookViews>
    <workbookView xWindow="-108" yWindow="-108" windowWidth="23256" windowHeight="12576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L36" i="1" l="1"/>
  <c r="L28" i="1"/>
  <c r="Q106" i="1" l="1"/>
  <c r="P104" i="1"/>
  <c r="N19" i="1"/>
  <c r="O19" i="1"/>
  <c r="Q19" i="1" s="1"/>
  <c r="P19" i="1"/>
  <c r="N20" i="1"/>
  <c r="O20" i="1"/>
  <c r="Q20" i="1" s="1"/>
  <c r="P20" i="1"/>
  <c r="N21" i="1"/>
  <c r="O21" i="1"/>
  <c r="Q21" i="1" s="1"/>
  <c r="P21" i="1"/>
  <c r="N22" i="1"/>
  <c r="O22" i="1"/>
  <c r="Q22" i="1" s="1"/>
  <c r="P22" i="1"/>
  <c r="N23" i="1"/>
  <c r="O23" i="1"/>
  <c r="Q23" i="1" s="1"/>
  <c r="P23" i="1"/>
  <c r="N24" i="1"/>
  <c r="O24" i="1"/>
  <c r="P24" i="1"/>
  <c r="Q24" i="1"/>
  <c r="N25" i="1"/>
  <c r="O25" i="1"/>
  <c r="P25" i="1"/>
  <c r="N26" i="1"/>
  <c r="O26" i="1"/>
  <c r="Q26" i="1" s="1"/>
  <c r="P26" i="1"/>
  <c r="N27" i="1"/>
  <c r="O27" i="1"/>
  <c r="Q27" i="1" s="1"/>
  <c r="P27" i="1"/>
  <c r="N28" i="1"/>
  <c r="O28" i="1"/>
  <c r="Q28" i="1" s="1"/>
  <c r="P28" i="1"/>
  <c r="N29" i="1"/>
  <c r="O29" i="1"/>
  <c r="Q29" i="1" s="1"/>
  <c r="P29" i="1"/>
  <c r="N30" i="1"/>
  <c r="O30" i="1"/>
  <c r="Q30" i="1" s="1"/>
  <c r="P30" i="1"/>
  <c r="N31" i="1"/>
  <c r="O31" i="1"/>
  <c r="P31" i="1"/>
  <c r="Q31" i="1"/>
  <c r="N32" i="1"/>
  <c r="O32" i="1"/>
  <c r="Q32" i="1" s="1"/>
  <c r="P32" i="1"/>
  <c r="N33" i="1"/>
  <c r="O33" i="1"/>
  <c r="Q33" i="1" s="1"/>
  <c r="P33" i="1"/>
  <c r="N34" i="1"/>
  <c r="O34" i="1"/>
  <c r="P34" i="1"/>
  <c r="Q34" i="1"/>
  <c r="N35" i="1"/>
  <c r="O35" i="1"/>
  <c r="Q35" i="1" s="1"/>
  <c r="P35" i="1"/>
  <c r="N36" i="1"/>
  <c r="O36" i="1"/>
  <c r="Q36" i="1" s="1"/>
  <c r="P36" i="1"/>
  <c r="N37" i="1"/>
  <c r="O37" i="1"/>
  <c r="Q37" i="1" s="1"/>
  <c r="P37" i="1"/>
  <c r="N38" i="1"/>
  <c r="O38" i="1"/>
  <c r="Q38" i="1" s="1"/>
  <c r="P38" i="1"/>
  <c r="N39" i="1"/>
  <c r="O39" i="1"/>
  <c r="Q39" i="1" s="1"/>
  <c r="P39" i="1"/>
  <c r="N40" i="1"/>
  <c r="O40" i="1"/>
  <c r="Q40" i="1" s="1"/>
  <c r="P40" i="1"/>
  <c r="N41" i="1"/>
  <c r="O41" i="1"/>
  <c r="Q41" i="1" s="1"/>
  <c r="P41" i="1"/>
  <c r="N42" i="1"/>
  <c r="O42" i="1"/>
  <c r="Q42" i="1" s="1"/>
  <c r="P42" i="1"/>
  <c r="N43" i="1"/>
  <c r="O43" i="1"/>
  <c r="Q43" i="1" s="1"/>
  <c r="P43" i="1"/>
  <c r="N44" i="1"/>
  <c r="O44" i="1"/>
  <c r="Q44" i="1" s="1"/>
  <c r="P44" i="1"/>
  <c r="N45" i="1"/>
  <c r="O45" i="1"/>
  <c r="Q45" i="1" s="1"/>
  <c r="P45" i="1"/>
  <c r="N46" i="1"/>
  <c r="O46" i="1"/>
  <c r="Q46" i="1" s="1"/>
  <c r="P46" i="1"/>
  <c r="N47" i="1"/>
  <c r="O47" i="1"/>
  <c r="Q47" i="1" s="1"/>
  <c r="P47" i="1"/>
  <c r="N48" i="1"/>
  <c r="O48" i="1"/>
  <c r="Q48" i="1" s="1"/>
  <c r="P48" i="1"/>
  <c r="N49" i="1"/>
  <c r="O49" i="1"/>
  <c r="P49" i="1"/>
  <c r="Q49" i="1"/>
  <c r="N50" i="1"/>
  <c r="O50" i="1"/>
  <c r="Q50" i="1" s="1"/>
  <c r="P50" i="1"/>
  <c r="N51" i="1"/>
  <c r="O51" i="1"/>
  <c r="Q51" i="1" s="1"/>
  <c r="P51" i="1"/>
  <c r="N52" i="1"/>
  <c r="O52" i="1"/>
  <c r="Q52" i="1" s="1"/>
  <c r="P52" i="1"/>
  <c r="N53" i="1"/>
  <c r="O53" i="1"/>
  <c r="Q53" i="1" s="1"/>
  <c r="P53" i="1"/>
  <c r="N54" i="1"/>
  <c r="O54" i="1"/>
  <c r="Q54" i="1" s="1"/>
  <c r="P54" i="1"/>
  <c r="N55" i="1"/>
  <c r="O55" i="1"/>
  <c r="P55" i="1"/>
  <c r="Q55" i="1"/>
  <c r="N56" i="1"/>
  <c r="O56" i="1"/>
  <c r="Q56" i="1" s="1"/>
  <c r="P56" i="1"/>
  <c r="N57" i="1"/>
  <c r="O57" i="1"/>
  <c r="Q57" i="1" s="1"/>
  <c r="P57" i="1"/>
  <c r="N58" i="1"/>
  <c r="O58" i="1"/>
  <c r="Q58" i="1" s="1"/>
  <c r="P58" i="1"/>
  <c r="N59" i="1"/>
  <c r="O59" i="1"/>
  <c r="Q59" i="1" s="1"/>
  <c r="P59" i="1"/>
  <c r="N60" i="1"/>
  <c r="O60" i="1"/>
  <c r="Q60" i="1" s="1"/>
  <c r="P60" i="1"/>
  <c r="N61" i="1"/>
  <c r="O61" i="1"/>
  <c r="Q61" i="1" s="1"/>
  <c r="P61" i="1"/>
  <c r="N62" i="1"/>
  <c r="O62" i="1"/>
  <c r="Q62" i="1" s="1"/>
  <c r="P62" i="1"/>
  <c r="N63" i="1"/>
  <c r="O63" i="1"/>
  <c r="Q63" i="1" s="1"/>
  <c r="P63" i="1"/>
  <c r="N64" i="1"/>
  <c r="O64" i="1"/>
  <c r="Q64" i="1" s="1"/>
  <c r="P64" i="1"/>
  <c r="N65" i="1"/>
  <c r="O65" i="1"/>
  <c r="Q65" i="1" s="1"/>
  <c r="P65" i="1"/>
  <c r="N66" i="1"/>
  <c r="O66" i="1"/>
  <c r="Q66" i="1" s="1"/>
  <c r="P66" i="1"/>
  <c r="N67" i="1"/>
  <c r="O67" i="1"/>
  <c r="Q67" i="1" s="1"/>
  <c r="P67" i="1"/>
  <c r="N68" i="1"/>
  <c r="O68" i="1"/>
  <c r="Q68" i="1" s="1"/>
  <c r="P68" i="1"/>
  <c r="N69" i="1"/>
  <c r="O69" i="1"/>
  <c r="Q69" i="1" s="1"/>
  <c r="P69" i="1"/>
  <c r="N70" i="1"/>
  <c r="O70" i="1"/>
  <c r="P70" i="1"/>
  <c r="Q70" i="1"/>
  <c r="N71" i="1"/>
  <c r="O71" i="1"/>
  <c r="Q71" i="1" s="1"/>
  <c r="P71" i="1"/>
  <c r="N72" i="1"/>
  <c r="O72" i="1"/>
  <c r="Q72" i="1" s="1"/>
  <c r="P72" i="1"/>
  <c r="N73" i="1"/>
  <c r="O73" i="1"/>
  <c r="Q73" i="1" s="1"/>
  <c r="P73" i="1"/>
  <c r="N74" i="1"/>
  <c r="O74" i="1"/>
  <c r="Q74" i="1" s="1"/>
  <c r="P74" i="1"/>
  <c r="N75" i="1"/>
  <c r="O75" i="1"/>
  <c r="Q75" i="1" s="1"/>
  <c r="P75" i="1"/>
  <c r="N76" i="1"/>
  <c r="O76" i="1"/>
  <c r="Q76" i="1" s="1"/>
  <c r="P76" i="1"/>
  <c r="N77" i="1"/>
  <c r="O77" i="1"/>
  <c r="Q77" i="1" s="1"/>
  <c r="P77" i="1"/>
  <c r="N78" i="1"/>
  <c r="O78" i="1"/>
  <c r="Q78" i="1" s="1"/>
  <c r="P78" i="1"/>
  <c r="N79" i="1"/>
  <c r="O79" i="1"/>
  <c r="Q79" i="1" s="1"/>
  <c r="P79" i="1"/>
  <c r="N80" i="1"/>
  <c r="O80" i="1"/>
  <c r="Q80" i="1" s="1"/>
  <c r="P80" i="1"/>
  <c r="N81" i="1"/>
  <c r="O81" i="1"/>
  <c r="Q81" i="1" s="1"/>
  <c r="P81" i="1"/>
  <c r="N82" i="1"/>
  <c r="O82" i="1"/>
  <c r="P82" i="1"/>
  <c r="Q82" i="1"/>
  <c r="N83" i="1"/>
  <c r="O83" i="1"/>
  <c r="Q83" i="1" s="1"/>
  <c r="P83" i="1"/>
  <c r="N84" i="1"/>
  <c r="O84" i="1"/>
  <c r="Q84" i="1" s="1"/>
  <c r="P84" i="1"/>
  <c r="N85" i="1"/>
  <c r="O85" i="1"/>
  <c r="P85" i="1"/>
  <c r="Q85" i="1"/>
  <c r="N86" i="1"/>
  <c r="O86" i="1"/>
  <c r="Q86" i="1" s="1"/>
  <c r="P86" i="1"/>
  <c r="N87" i="1"/>
  <c r="O87" i="1"/>
  <c r="Q87" i="1" s="1"/>
  <c r="P87" i="1"/>
  <c r="N88" i="1"/>
  <c r="O88" i="1"/>
  <c r="P88" i="1"/>
  <c r="N89" i="1"/>
  <c r="O89" i="1"/>
  <c r="Q89" i="1" s="1"/>
  <c r="P89" i="1"/>
  <c r="N90" i="1"/>
  <c r="O90" i="1"/>
  <c r="Q90" i="1" s="1"/>
  <c r="P90" i="1"/>
  <c r="N91" i="1"/>
  <c r="O91" i="1"/>
  <c r="Q91" i="1" s="1"/>
  <c r="P91" i="1"/>
  <c r="N92" i="1"/>
  <c r="O92" i="1"/>
  <c r="Q92" i="1" s="1"/>
  <c r="P92" i="1"/>
  <c r="N93" i="1"/>
  <c r="O93" i="1"/>
  <c r="Q93" i="1" s="1"/>
  <c r="P93" i="1"/>
  <c r="N94" i="1"/>
  <c r="O94" i="1"/>
  <c r="Q94" i="1" s="1"/>
  <c r="P94" i="1"/>
  <c r="N95" i="1"/>
  <c r="O95" i="1"/>
  <c r="Q95" i="1" s="1"/>
  <c r="P95" i="1"/>
  <c r="N96" i="1"/>
  <c r="O96" i="1"/>
  <c r="Q96" i="1" s="1"/>
  <c r="P96" i="1"/>
  <c r="N97" i="1"/>
  <c r="O97" i="1"/>
  <c r="Q97" i="1" s="1"/>
  <c r="P97" i="1"/>
  <c r="N98" i="1"/>
  <c r="O98" i="1"/>
  <c r="Q98" i="1" s="1"/>
  <c r="P98" i="1"/>
  <c r="N99" i="1"/>
  <c r="O99" i="1"/>
  <c r="Q99" i="1" s="1"/>
  <c r="P99" i="1"/>
  <c r="N100" i="1"/>
  <c r="O100" i="1"/>
  <c r="Q100" i="1" s="1"/>
  <c r="P100" i="1"/>
  <c r="N101" i="1"/>
  <c r="O101" i="1"/>
  <c r="Q101" i="1" s="1"/>
  <c r="P101" i="1"/>
  <c r="N102" i="1"/>
  <c r="O102" i="1"/>
  <c r="P102" i="1"/>
  <c r="Q102" i="1"/>
  <c r="N103" i="1"/>
  <c r="O103" i="1"/>
  <c r="Q103" i="1" s="1"/>
  <c r="P103" i="1"/>
  <c r="P18" i="1"/>
  <c r="O18" i="1"/>
  <c r="Q18" i="1" s="1"/>
  <c r="N18" i="1"/>
  <c r="O104" i="1" l="1"/>
  <c r="Q107" i="1" s="1"/>
  <c r="Q25" i="1"/>
  <c r="Q104" i="1" s="1"/>
  <c r="Q108" i="1" s="1"/>
  <c r="Q88" i="1"/>
  <c r="N121" i="1"/>
  <c r="I121" i="1"/>
  <c r="O121" i="1" s="1"/>
  <c r="O120" i="1"/>
  <c r="N120" i="1"/>
  <c r="K120" i="1"/>
  <c r="P120" i="1" s="1"/>
  <c r="Q120" i="1" s="1"/>
  <c r="I120" i="1"/>
  <c r="N119" i="1"/>
  <c r="I119" i="1"/>
  <c r="O119" i="1" s="1"/>
  <c r="O118" i="1"/>
  <c r="N118" i="1"/>
  <c r="K118" i="1"/>
  <c r="P118" i="1" s="1"/>
  <c r="Q118" i="1" s="1"/>
  <c r="I118" i="1"/>
  <c r="N117" i="1"/>
  <c r="I117" i="1"/>
  <c r="O117" i="1" s="1"/>
  <c r="P116" i="1"/>
  <c r="Q116" i="1" s="1"/>
  <c r="O116" i="1"/>
  <c r="N116" i="1"/>
  <c r="K116" i="1"/>
  <c r="I116" i="1"/>
  <c r="O115" i="1"/>
  <c r="N115" i="1"/>
  <c r="K115" i="1"/>
  <c r="P115" i="1" s="1"/>
  <c r="I115" i="1"/>
  <c r="O114" i="1"/>
  <c r="N114" i="1"/>
  <c r="K114" i="1"/>
  <c r="P114" i="1" s="1"/>
  <c r="Q114" i="1" s="1"/>
  <c r="I114" i="1"/>
  <c r="O113" i="1"/>
  <c r="N113" i="1"/>
  <c r="I113" i="1"/>
  <c r="K113" i="1" s="1"/>
  <c r="P113" i="1" s="1"/>
  <c r="Q113" i="1" s="1"/>
  <c r="O112" i="1"/>
  <c r="N112" i="1"/>
  <c r="K112" i="1"/>
  <c r="P112" i="1" s="1"/>
  <c r="Q112" i="1" s="1"/>
  <c r="I112" i="1"/>
  <c r="N111" i="1"/>
  <c r="I111" i="1"/>
  <c r="O111" i="1" s="1"/>
  <c r="K110" i="1"/>
  <c r="I110" i="1"/>
  <c r="I103" i="1"/>
  <c r="I102" i="1"/>
  <c r="K99" i="1"/>
  <c r="I99" i="1"/>
  <c r="I98" i="1"/>
  <c r="K97" i="1"/>
  <c r="I97" i="1"/>
  <c r="I96" i="1"/>
  <c r="I94" i="1"/>
  <c r="K94" i="1" s="1"/>
  <c r="I93" i="1"/>
  <c r="I91" i="1"/>
  <c r="K91" i="1" s="1"/>
  <c r="I90" i="1"/>
  <c r="K90" i="1" s="1"/>
  <c r="K89" i="1" s="1"/>
  <c r="K88" i="1"/>
  <c r="I88" i="1"/>
  <c r="K87" i="1"/>
  <c r="I87" i="1"/>
  <c r="K86" i="1"/>
  <c r="I85" i="1"/>
  <c r="I84" i="1"/>
  <c r="K84" i="1" s="1"/>
  <c r="I83" i="1"/>
  <c r="I82" i="1"/>
  <c r="K82" i="1" s="1"/>
  <c r="I81" i="1"/>
  <c r="K78" i="1"/>
  <c r="I78" i="1"/>
  <c r="I77" i="1"/>
  <c r="K77" i="1" s="1"/>
  <c r="I76" i="1"/>
  <c r="K76" i="1" s="1"/>
  <c r="I74" i="1"/>
  <c r="K74" i="1" s="1"/>
  <c r="K73" i="1"/>
  <c r="I73" i="1"/>
  <c r="I72" i="1"/>
  <c r="K72" i="1" s="1"/>
  <c r="K71" i="1"/>
  <c r="I71" i="1"/>
  <c r="K70" i="1"/>
  <c r="I70" i="1"/>
  <c r="K69" i="1"/>
  <c r="K68" i="1" s="1"/>
  <c r="I69" i="1"/>
  <c r="K67" i="1"/>
  <c r="I67" i="1"/>
  <c r="I66" i="1"/>
  <c r="K66" i="1" s="1"/>
  <c r="I64" i="1"/>
  <c r="I63" i="1"/>
  <c r="K60" i="1"/>
  <c r="I60" i="1"/>
  <c r="K59" i="1"/>
  <c r="I59" i="1"/>
  <c r="K58" i="1"/>
  <c r="I58" i="1"/>
  <c r="K57" i="1"/>
  <c r="I55" i="1"/>
  <c r="K55" i="1" s="1"/>
  <c r="K54" i="1"/>
  <c r="I54" i="1"/>
  <c r="I53" i="1"/>
  <c r="K53" i="1" s="1"/>
  <c r="K52" i="1"/>
  <c r="I51" i="1"/>
  <c r="K51" i="1" s="1"/>
  <c r="I50" i="1"/>
  <c r="K50" i="1" s="1"/>
  <c r="I48" i="1"/>
  <c r="K47" i="1"/>
  <c r="I47" i="1"/>
  <c r="I45" i="1"/>
  <c r="K45" i="1" s="1"/>
  <c r="K44" i="1"/>
  <c r="I44" i="1"/>
  <c r="K43" i="1"/>
  <c r="I43" i="1"/>
  <c r="K42" i="1"/>
  <c r="I42" i="1"/>
  <c r="I40" i="1"/>
  <c r="K39" i="1"/>
  <c r="I39" i="1"/>
  <c r="I38" i="1"/>
  <c r="I37" i="1"/>
  <c r="K37" i="1" s="1"/>
  <c r="I36" i="1"/>
  <c r="K34" i="1"/>
  <c r="I34" i="1"/>
  <c r="I33" i="1"/>
  <c r="K33" i="1" s="1"/>
  <c r="K32" i="1"/>
  <c r="I32" i="1"/>
  <c r="K31" i="1"/>
  <c r="I31" i="1"/>
  <c r="I30" i="1"/>
  <c r="I29" i="1"/>
  <c r="K29" i="1" s="1"/>
  <c r="K28" i="1"/>
  <c r="I28" i="1"/>
  <c r="I26" i="1"/>
  <c r="K26" i="1" s="1"/>
  <c r="I25" i="1"/>
  <c r="K25" i="1" s="1"/>
  <c r="I24" i="1"/>
  <c r="K24" i="1" s="1"/>
  <c r="K23" i="1"/>
  <c r="I23" i="1"/>
  <c r="I22" i="1"/>
  <c r="K22" i="1" s="1"/>
  <c r="K21" i="1"/>
  <c r="I21" i="1"/>
  <c r="I20" i="1"/>
  <c r="K20" i="1" s="1"/>
  <c r="K19" i="1"/>
  <c r="I19" i="1"/>
  <c r="I18" i="1"/>
  <c r="K18" i="1" s="1"/>
  <c r="K17" i="1"/>
  <c r="K75" i="1" l="1"/>
  <c r="K49" i="1"/>
  <c r="K65" i="1"/>
  <c r="K83" i="1"/>
  <c r="K119" i="1"/>
  <c r="P119" i="1" s="1"/>
  <c r="Q119" i="1" s="1"/>
  <c r="K38" i="1"/>
  <c r="K63" i="1"/>
  <c r="K27" i="1"/>
  <c r="K41" i="1"/>
  <c r="K48" i="1"/>
  <c r="K102" i="1"/>
  <c r="K36" i="1"/>
  <c r="K46" i="1"/>
  <c r="K117" i="1"/>
  <c r="P117" i="1" s="1"/>
  <c r="Q117" i="1" s="1"/>
  <c r="K96" i="1"/>
  <c r="K81" i="1"/>
  <c r="Q115" i="1"/>
  <c r="K30" i="1"/>
  <c r="K64" i="1"/>
  <c r="K93" i="1"/>
  <c r="K111" i="1"/>
  <c r="P111" i="1" s="1"/>
  <c r="Q111" i="1" s="1"/>
  <c r="K121" i="1"/>
  <c r="P121" i="1" s="1"/>
  <c r="Q121" i="1" s="1"/>
  <c r="K85" i="1"/>
  <c r="K98" i="1"/>
  <c r="K40" i="1"/>
  <c r="K103" i="1"/>
  <c r="K92" i="1" l="1"/>
  <c r="K62" i="1"/>
  <c r="K35" i="1"/>
  <c r="K101" i="1"/>
  <c r="K95" i="1"/>
  <c r="K80" i="1"/>
</calcChain>
</file>

<file path=xl/sharedStrings.xml><?xml version="1.0" encoding="utf-8"?>
<sst xmlns="http://schemas.openxmlformats.org/spreadsheetml/2006/main" count="245" uniqueCount="114">
  <si>
    <t>Приложение</t>
  </si>
  <si>
    <t>К договору</t>
  </si>
  <si>
    <t>Расшифровка стоимости работ</t>
  </si>
  <si>
    <t>Многофункциональный центр ЖК "Ритмы"</t>
  </si>
  <si>
    <t>Устройство штукатурных фасадов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</si>
  <si>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</si>
  <si>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</si>
  <si>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</si>
  <si>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</si>
  <si>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</si>
  <si>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</si>
  <si>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</si>
  <si>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</si>
  <si>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</si>
  <si>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</si>
  <si>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</si>
  <si>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</si>
  <si>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</si>
  <si>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</si>
  <si>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</si>
  <si>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</si>
  <si>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МФЦ Ритмы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</si>
  <si>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</si>
  <si>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</si>
  <si>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</si>
  <si>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</si>
  <si>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</si>
  <si>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</si>
  <si>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</si>
  <si>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</si>
  <si>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</si>
  <si>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</si>
  <si>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</si>
  <si>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</si>
  <si>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</si>
  <si>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</si>
  <si>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</si>
  <si>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</si>
  <si>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</si>
  <si>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</si>
  <si>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</si>
  <si>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</si>
  <si>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</si>
  <si>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</si>
  <si>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</si>
  <si>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Устройство фасадов</t>
  </si>
  <si>
    <t>Устройство штукатурных фасадов</t>
  </si>
  <si>
    <t>Отделка основной плоскости фасадов</t>
  </si>
  <si>
    <t>Монтаж теплоизоляционной плиты</t>
  </si>
  <si>
    <t>м2</t>
  </si>
  <si>
    <t>Основная плоскость, парапеты, подшивка потолков и козырьков.</t>
  </si>
  <si>
    <t>Утеплитель минераловатный плотность 100 кг/м³ толщина 100 мм</t>
  </si>
  <si>
    <t>м3</t>
  </si>
  <si>
    <t>козырьки в осях Б-В/7 и В-Б/1</t>
  </si>
  <si>
    <t>Утеплитель минераловатный плотность 100 кг/м³ толщина 150 мм</t>
  </si>
  <si>
    <t>Утеплитель минераловатный плотность 100 кг/м³ толщина 50 мм</t>
  </si>
  <si>
    <t>Клеевой состав FassadenKleber KLAR 500</t>
  </si>
  <si>
    <t>кг</t>
  </si>
  <si>
    <t>Дюбель с увеличенной зоной распора, со стальным сердечником, КI-110/10N</t>
  </si>
  <si>
    <t>шт</t>
  </si>
  <si>
    <t>Дюбель с увеличенной зоной распора, со стальным сердечником, КI-220/10N</t>
  </si>
  <si>
    <t>Дюбель с увеличенной зоной распора, со стальным сердечником, КI-160/10N</t>
  </si>
  <si>
    <t>Профиль цокольный 100мм толщиной 0,7 мм</t>
  </si>
  <si>
    <t>м.п.</t>
  </si>
  <si>
    <t>Монтаж теплоизоляционной плиты в 2 слоя</t>
  </si>
  <si>
    <t>козырьки в осях Б-В/7; В-Б/1и потолок в осях ДЖ/2</t>
  </si>
  <si>
    <t>расчетнормы расхода: расход 6кг на первый слой, второй слой 3 кг</t>
  </si>
  <si>
    <t>Дюбель с увеличенной зоной распора, со стальным сердечником, КI-260/10N</t>
  </si>
  <si>
    <t>Монтаж теплоизоляционной плиты в 3 слоя</t>
  </si>
  <si>
    <t>слой 150+150+30, см. участок в осях Е/1 - 8/1</t>
  </si>
  <si>
    <t>Утеплитель минераловатный плотность 100 кг/м³ толщина 30 мм</t>
  </si>
  <si>
    <t>расчетнормы расхода: расход 6кг на первый слой, второй и третий слои 3 кг</t>
  </si>
  <si>
    <t>Дюбель с увеличенной зоной распора, со стальным сердечником, КI-400/10N</t>
  </si>
  <si>
    <t>третий слой крепить на дюбели</t>
  </si>
  <si>
    <t>Устройство армирующего слоя</t>
  </si>
  <si>
    <t>Сетка армированная щелочестойкая из стекловолокна фасадная 165 г/м² ячейка 4х4мм</t>
  </si>
  <si>
    <t>Клеевой состав FassadenKleber KLAR 1000</t>
  </si>
  <si>
    <t>Профиль для обрамления внешних углов 100х150 мм</t>
  </si>
  <si>
    <t>Декорирование</t>
  </si>
  <si>
    <t>Штукатурка декоративная Шуба зерно 2,0 мм</t>
  </si>
  <si>
    <t>Грунтовка под декор</t>
  </si>
  <si>
    <t>Грунтовка с кварцевым песком Quarzgrund LF</t>
  </si>
  <si>
    <t>Покраска (2 слоя)</t>
  </si>
  <si>
    <t>Краска фасадная силикон-акриловая Marshall эталон коллера ral9001</t>
  </si>
  <si>
    <t>литр</t>
  </si>
  <si>
    <t>кремово-белый</t>
  </si>
  <si>
    <t>Краска фасадная силикон-акриловая Marshall эталон коллера Irish oak</t>
  </si>
  <si>
    <t>ирландский дуб</t>
  </si>
  <si>
    <t>Устройство деформационного шва</t>
  </si>
  <si>
    <t>Монтаж деформационного профиля</t>
  </si>
  <si>
    <t>Профиль деформационный Е-образный (на плоскость)</t>
  </si>
  <si>
    <t>Профиль угловой ПВХ с армирующей сеткой 100х150 мм</t>
  </si>
  <si>
    <t>Отделка откосов (оконных, витражных, дверных)</t>
  </si>
  <si>
    <t>Профиль примыкающий оконный с армирующей сеткой 6 мм</t>
  </si>
  <si>
    <t>Профиль для обрамления внешних углов с капельником 100х150 мм</t>
  </si>
  <si>
    <t>Отделка стен выходов на кровлю, вентиляционных шахт, лифтовых шахт</t>
  </si>
  <si>
    <t>Вентиляционная шахта в осях Д/1-Е/1---4/1-6/1; Выход на кровлю в осях 7/1-8/1 ---- Д/1-Е/1</t>
  </si>
  <si>
    <t>Экструзионный пенополистирол плотность 25-35 кг/м³ толщина 100 мм</t>
  </si>
  <si>
    <t>Краска фасадная силикон-акриловая 30BB 83/001</t>
  </si>
  <si>
    <t>Устройство рустов</t>
  </si>
  <si>
    <t>Монтаж рустовочного профиля</t>
  </si>
  <si>
    <t>две полосы на плоскости парапета, одна на цоколе</t>
  </si>
  <si>
    <t>Профиль рустовочный ПВХ 20х10 мм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</si>
  <si>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</si>
  <si>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</si>
  <si>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</si>
  <si>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</si>
  <si>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</si>
  <si>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</si>
  <si>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Негомедзянова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</si>
  <si>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</si>
  <si>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</si>
  <si>
    <t>Краска фасадная Facade Silicon C глубокоматовая 9л (NCS S 7500</t>
  </si>
  <si>
    <t>Тикурила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</si>
</sst>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0"/>
    <numFmt numFmtId="165" formatCode="0.000"/>
    <numFmt numFmtId="166" formatCode="0.0"/>
  </numFmts>
  <fonts count="11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  <font>
      <sz val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0" fillId="0" borderId="0"/>
  </cellStyleXfs>
  <cellXfs count="7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165" fontId="6" fillId="0" borderId="5" xfId="0" applyNumberFormat="1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5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4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165" fontId="5" fillId="5" borderId="5" xfId="0" applyNumberFormat="1" applyFont="1" applyFill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1" fillId="8" borderId="5" xfId="0" applyFont="1" applyFill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43" fontId="5" fillId="5" borderId="5" xfId="1" applyFont="1" applyFill="1" applyBorder="1" applyAlignment="1">
      <alignment horizontal="right"/>
    </xf>
    <xf numFmtId="43" fontId="6" fillId="6" borderId="5" xfId="1" applyFont="1" applyFill="1" applyBorder="1" applyAlignment="1">
      <alignment horizontal="right"/>
    </xf>
    <xf numFmtId="43" fontId="6" fillId="0" borderId="5" xfId="1" applyFont="1" applyBorder="1" applyAlignment="1">
      <alignment horizontal="right"/>
    </xf>
    <xf numFmtId="43" fontId="1" fillId="9" borderId="5" xfId="1" applyFont="1" applyFill="1" applyBorder="1" applyAlignment="1">
      <alignment horizontal="right"/>
    </xf>
    <xf numFmtId="43" fontId="9" fillId="7" borderId="5" xfId="1" applyFont="1" applyFill="1" applyBorder="1" applyAlignment="1">
      <alignment horizontal="right"/>
    </xf>
    <xf numFmtId="43" fontId="4" fillId="4" borderId="5" xfId="1" applyFont="1" applyFill="1" applyBorder="1" applyAlignment="1">
      <alignment horizontal="right"/>
    </xf>
    <xf numFmtId="43" fontId="4" fillId="5" borderId="5" xfId="1" applyFont="1" applyFill="1" applyBorder="1" applyAlignment="1">
      <alignment horizontal="left"/>
    </xf>
    <xf numFmtId="43" fontId="4" fillId="5" borderId="5" xfId="1" applyFont="1" applyFill="1" applyBorder="1" applyAlignment="1">
      <alignment horizontal="right"/>
    </xf>
    <xf numFmtId="43" fontId="7" fillId="0" borderId="5" xfId="0" applyNumberFormat="1" applyFont="1" applyBorder="1" applyAlignment="1">
      <alignment horizontal="right"/>
    </xf>
    <xf numFmtId="0" fontId="4" fillId="4" borderId="5" xfId="0" applyFont="1" applyFill="1" applyBorder="1" applyAlignment="1" applyProtection="1">
      <alignment horizontal="right"/>
      <protection locked="0"/>
    </xf>
    <xf numFmtId="43" fontId="5" fillId="5" borderId="5" xfId="1" applyFont="1" applyFill="1" applyBorder="1" applyAlignment="1" applyProtection="1">
      <alignment horizontal="right"/>
      <protection locked="0"/>
    </xf>
    <xf numFmtId="43" fontId="6" fillId="6" borderId="5" xfId="1" applyFont="1" applyFill="1" applyBorder="1" applyAlignment="1" applyProtection="1">
      <alignment horizontal="right"/>
      <protection locked="0"/>
    </xf>
    <xf numFmtId="43" fontId="1" fillId="6" borderId="5" xfId="1" applyFont="1" applyFill="1" applyBorder="1" applyAlignment="1" applyProtection="1">
      <alignment horizontal="right"/>
      <protection locked="0"/>
    </xf>
    <xf numFmtId="43" fontId="4" fillId="4" borderId="5" xfId="1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59A1EB67-3649-4745-8601-3F6276BA997E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126"/>
  <sheetViews>
    <sheetView tabSelected="1" topLeftCell="A79" workbookViewId="0">
      <selection activeCell="O98" sqref="O98"/>
    </sheetView>
  </sheetViews>
  <sheetFormatPr defaultColWidth="10.42578125" defaultRowHeight="11.4" customHeight="1" outlineLevelRow="6" x14ac:dyDescent="0.2"/>
  <cols>
    <col min="1" max="1" width="8.28515625" style="1" customWidth="1"/>
    <col min="2" max="2" width="42.42578125" style="1" customWidth="1"/>
    <col min="3" max="3" width="7.7109375" style="1" customWidth="1"/>
    <col min="4" max="4" width="15.42578125" style="1" customWidth="1"/>
    <col min="5" max="5" width="6.7109375" style="1" customWidth="1"/>
    <col min="6" max="6" width="3.85546875" style="1" customWidth="1"/>
    <col min="7" max="7" width="2.140625" style="1" customWidth="1"/>
    <col min="8" max="8" width="12.42578125" style="1" customWidth="1"/>
    <col min="9" max="9" width="10.85546875" style="1" customWidth="1"/>
    <col min="10" max="10" width="8" style="1" customWidth="1"/>
    <col min="11" max="11" width="12.140625" style="1" customWidth="1"/>
    <col min="12" max="12" width="14.85546875" style="1" customWidth="1"/>
    <col min="13" max="13" width="15.85546875" style="1" customWidth="1"/>
    <col min="14" max="14" width="12.85546875" style="1" customWidth="1"/>
    <col min="15" max="15" width="18.42578125" style="1" customWidth="1"/>
    <col min="16" max="16" width="21.7109375" style="1" customWidth="1"/>
    <col min="17" max="17" width="16" style="1" customWidth="1"/>
    <col min="18" max="19" width="36.1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" customHeight="1" x14ac:dyDescent="0.25">
      <c r="R4" s="2" t="s">
        <v>0</v>
      </c>
    </row>
    <row r="5" spans="1:19" s="2" customFormat="1" ht="12.9" customHeight="1" x14ac:dyDescent="0.25">
      <c r="R5" s="3" t="s">
        <v>1</v>
      </c>
    </row>
    <row r="6" spans="1:19" s="2" customFormat="1" ht="12.9" customHeight="1" x14ac:dyDescent="0.25">
      <c r="A6" s="73" t="s">
        <v>2</v>
      </c>
      <c r="B6" s="73"/>
      <c r="C6" s="73"/>
      <c r="D6" s="73"/>
      <c r="E6" s="73"/>
      <c r="F6" s="73"/>
      <c r="G6" s="73"/>
    </row>
    <row r="7" spans="1:19" s="2" customFormat="1" ht="12.9" customHeight="1" x14ac:dyDescent="0.25">
      <c r="A7" s="74" t="s">
        <v>3</v>
      </c>
      <c r="B7" s="74"/>
      <c r="C7" s="74"/>
      <c r="D7" s="74"/>
      <c r="E7" s="74"/>
      <c r="F7" s="74"/>
      <c r="G7" s="74"/>
    </row>
    <row r="8" spans="1:19" s="2" customFormat="1" ht="12.9" customHeight="1" x14ac:dyDescent="0.25">
      <c r="A8" s="74" t="s">
        <v>4</v>
      </c>
      <c r="B8" s="74"/>
      <c r="C8" s="74"/>
      <c r="D8" s="74"/>
      <c r="E8" s="74"/>
      <c r="F8" s="74"/>
      <c r="G8" s="74"/>
    </row>
    <row r="9" spans="1:19" s="1" customFormat="1" ht="11.1" customHeight="1" x14ac:dyDescent="0.2"/>
    <row r="10" spans="1:19" s="4" customFormat="1" ht="30" customHeight="1" x14ac:dyDescent="0.2">
      <c r="A10" s="75" t="s">
        <v>5</v>
      </c>
      <c r="B10" s="70" t="s">
        <v>6</v>
      </c>
      <c r="C10" s="75" t="s">
        <v>7</v>
      </c>
      <c r="D10" s="77" t="s">
        <v>8</v>
      </c>
      <c r="E10" s="77" t="s">
        <v>9</v>
      </c>
      <c r="F10" s="77" t="s">
        <v>10</v>
      </c>
      <c r="G10" s="75" t="s">
        <v>11</v>
      </c>
      <c r="H10" s="5" t="s">
        <v>12</v>
      </c>
      <c r="I10" s="70" t="s">
        <v>13</v>
      </c>
      <c r="J10" s="70" t="s">
        <v>14</v>
      </c>
      <c r="K10" s="70" t="s">
        <v>15</v>
      </c>
      <c r="L10" s="72" t="s">
        <v>16</v>
      </c>
      <c r="M10" s="72"/>
      <c r="N10" s="72"/>
      <c r="O10" s="72" t="s">
        <v>17</v>
      </c>
      <c r="P10" s="72"/>
      <c r="Q10" s="70" t="s">
        <v>18</v>
      </c>
      <c r="R10" s="70" t="s">
        <v>19</v>
      </c>
      <c r="S10" s="70" t="s">
        <v>20</v>
      </c>
    </row>
    <row r="11" spans="1:19" s="4" customFormat="1" ht="36.9" customHeight="1" x14ac:dyDescent="0.2">
      <c r="A11" s="76"/>
      <c r="B11" s="71"/>
      <c r="C11" s="76"/>
      <c r="D11" s="78"/>
      <c r="E11" s="78"/>
      <c r="F11" s="78"/>
      <c r="G11" s="76"/>
      <c r="H11" s="5" t="s">
        <v>21</v>
      </c>
      <c r="I11" s="71"/>
      <c r="J11" s="71"/>
      <c r="K11" s="71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71"/>
      <c r="R11" s="71"/>
      <c r="S11" s="71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59"/>
      <c r="M16" s="10"/>
      <c r="N16" s="10"/>
      <c r="O16" s="10"/>
      <c r="P16" s="10"/>
      <c r="Q16" s="10"/>
      <c r="R16" s="10"/>
      <c r="S16" s="10"/>
    </row>
    <row r="17" spans="1:19" s="11" customFormat="1" ht="21.9" customHeight="1" outlineLevel="5" x14ac:dyDescent="0.2">
      <c r="A17" s="12">
        <v>1</v>
      </c>
      <c r="B17" s="13" t="s">
        <v>48</v>
      </c>
      <c r="C17" s="14" t="s">
        <v>49</v>
      </c>
      <c r="D17" s="14"/>
      <c r="E17" s="14"/>
      <c r="F17" s="14"/>
      <c r="G17" s="14"/>
      <c r="H17" s="15">
        <v>1432.1130000000001</v>
      </c>
      <c r="I17" s="15">
        <v>1432.1130000000001</v>
      </c>
      <c r="J17" s="16"/>
      <c r="K17" s="16">
        <f>$K$18</f>
        <v>1432.1130000000001</v>
      </c>
      <c r="L17" s="60"/>
      <c r="M17" s="50"/>
      <c r="N17" s="50"/>
      <c r="O17" s="50"/>
      <c r="P17" s="50"/>
      <c r="Q17" s="50"/>
      <c r="R17" s="17" t="s">
        <v>50</v>
      </c>
      <c r="S17" s="17"/>
    </row>
    <row r="18" spans="1:19" s="18" customFormat="1" ht="11.1" customHeight="1" outlineLevel="6" x14ac:dyDescent="0.2">
      <c r="A18" s="19"/>
      <c r="B18" s="20" t="s">
        <v>22</v>
      </c>
      <c r="C18" s="21" t="s">
        <v>49</v>
      </c>
      <c r="D18" s="21"/>
      <c r="E18" s="21"/>
      <c r="F18" s="21"/>
      <c r="G18" s="21"/>
      <c r="H18" s="22">
        <v>1432.1130000000001</v>
      </c>
      <c r="I18" s="22">
        <f>$H$18</f>
        <v>1432.1130000000001</v>
      </c>
      <c r="J18" s="24">
        <v>1</v>
      </c>
      <c r="K18" s="23">
        <f>ROUND($I$18*$J$18,3)</f>
        <v>1432.1130000000001</v>
      </c>
      <c r="L18" s="61">
        <v>550</v>
      </c>
      <c r="M18" s="51"/>
      <c r="N18" s="52">
        <f>L18+M18</f>
        <v>550</v>
      </c>
      <c r="O18" s="52">
        <f>L18*K18</f>
        <v>787662.15</v>
      </c>
      <c r="P18" s="52">
        <f>M18*K18</f>
        <v>0</v>
      </c>
      <c r="Q18" s="52">
        <f>O18+P18</f>
        <v>787662.15</v>
      </c>
      <c r="R18" s="23"/>
      <c r="S18" s="23"/>
    </row>
    <row r="19" spans="1:19" s="1" customFormat="1" ht="21.9" customHeight="1" outlineLevel="6" x14ac:dyDescent="0.2">
      <c r="A19" s="25"/>
      <c r="B19" s="26" t="s">
        <v>51</v>
      </c>
      <c r="C19" s="27" t="s">
        <v>52</v>
      </c>
      <c r="D19" s="27"/>
      <c r="E19" s="27"/>
      <c r="F19" s="27"/>
      <c r="G19" s="27"/>
      <c r="H19" s="28">
        <v>2.6040000000000001</v>
      </c>
      <c r="I19" s="28">
        <f>$H$19</f>
        <v>2.6040000000000001</v>
      </c>
      <c r="J19" s="30">
        <v>1.05</v>
      </c>
      <c r="K19" s="29">
        <f>ROUND($I$19*$J$19,3)</f>
        <v>2.734</v>
      </c>
      <c r="L19" s="62"/>
      <c r="M19" s="53">
        <v>14052.03</v>
      </c>
      <c r="N19" s="52">
        <f t="shared" ref="N19:N82" si="0">L19+M19</f>
        <v>14052.03</v>
      </c>
      <c r="O19" s="52">
        <f t="shared" ref="O19:O82" si="1">L19*K19</f>
        <v>0</v>
      </c>
      <c r="P19" s="52">
        <f t="shared" ref="P19:P82" si="2">M19*K19</f>
        <v>38418.250019999999</v>
      </c>
      <c r="Q19" s="52">
        <f t="shared" ref="Q19:Q82" si="3">O19+P19</f>
        <v>38418.250019999999</v>
      </c>
      <c r="R19" s="31" t="s">
        <v>53</v>
      </c>
      <c r="S19" s="31"/>
    </row>
    <row r="20" spans="1:19" s="1" customFormat="1" ht="21.9" customHeight="1" outlineLevel="6" x14ac:dyDescent="0.2">
      <c r="A20" s="25"/>
      <c r="B20" s="26" t="s">
        <v>54</v>
      </c>
      <c r="C20" s="27" t="s">
        <v>52</v>
      </c>
      <c r="D20" s="27"/>
      <c r="E20" s="27"/>
      <c r="F20" s="27"/>
      <c r="G20" s="27"/>
      <c r="H20" s="28">
        <v>206.64500000000001</v>
      </c>
      <c r="I20" s="28">
        <f>$H$20</f>
        <v>206.64500000000001</v>
      </c>
      <c r="J20" s="30">
        <v>1.05</v>
      </c>
      <c r="K20" s="29">
        <f>ROUND($I$20*$J$20,3)</f>
        <v>216.977</v>
      </c>
      <c r="L20" s="62"/>
      <c r="M20" s="53">
        <v>14052.03</v>
      </c>
      <c r="N20" s="52">
        <f t="shared" si="0"/>
        <v>14052.03</v>
      </c>
      <c r="O20" s="52">
        <f t="shared" si="1"/>
        <v>0</v>
      </c>
      <c r="P20" s="52">
        <f t="shared" si="2"/>
        <v>3048967.3133100001</v>
      </c>
      <c r="Q20" s="52">
        <f t="shared" si="3"/>
        <v>3048967.3133100001</v>
      </c>
      <c r="R20" s="31"/>
      <c r="S20" s="31"/>
    </row>
    <row r="21" spans="1:19" s="1" customFormat="1" ht="21.9" customHeight="1" outlineLevel="6" x14ac:dyDescent="0.2">
      <c r="A21" s="25"/>
      <c r="B21" s="26" t="s">
        <v>55</v>
      </c>
      <c r="C21" s="27" t="s">
        <v>52</v>
      </c>
      <c r="D21" s="27"/>
      <c r="E21" s="27"/>
      <c r="F21" s="27"/>
      <c r="G21" s="27"/>
      <c r="H21" s="28">
        <v>1.4219999999999999</v>
      </c>
      <c r="I21" s="28">
        <f>$H$21</f>
        <v>1.4219999999999999</v>
      </c>
      <c r="J21" s="30">
        <v>1.05</v>
      </c>
      <c r="K21" s="29">
        <f>ROUND($I$21*$J$21,3)</f>
        <v>1.4930000000000001</v>
      </c>
      <c r="L21" s="62"/>
      <c r="M21" s="53">
        <v>14052.03</v>
      </c>
      <c r="N21" s="52">
        <f t="shared" si="0"/>
        <v>14052.03</v>
      </c>
      <c r="O21" s="52">
        <f t="shared" si="1"/>
        <v>0</v>
      </c>
      <c r="P21" s="52">
        <f t="shared" si="2"/>
        <v>20979.680790000002</v>
      </c>
      <c r="Q21" s="52">
        <f t="shared" si="3"/>
        <v>20979.680790000002</v>
      </c>
      <c r="R21" s="31"/>
      <c r="S21" s="31"/>
    </row>
    <row r="22" spans="1:19" s="1" customFormat="1" ht="11.1" customHeight="1" outlineLevel="6" x14ac:dyDescent="0.2">
      <c r="A22" s="25"/>
      <c r="B22" s="26" t="s">
        <v>56</v>
      </c>
      <c r="C22" s="27" t="s">
        <v>57</v>
      </c>
      <c r="D22" s="27"/>
      <c r="E22" s="27"/>
      <c r="F22" s="27"/>
      <c r="G22" s="27"/>
      <c r="H22" s="32">
        <v>1432.1130000000001</v>
      </c>
      <c r="I22" s="32">
        <f>$H$22</f>
        <v>1432.1130000000001</v>
      </c>
      <c r="J22" s="33">
        <v>6</v>
      </c>
      <c r="K22" s="29">
        <f>ROUND($I$22*$J$22,3)</f>
        <v>8592.6779999999999</v>
      </c>
      <c r="L22" s="62"/>
      <c r="M22" s="53">
        <v>27.23</v>
      </c>
      <c r="N22" s="52">
        <f t="shared" si="0"/>
        <v>27.23</v>
      </c>
      <c r="O22" s="52">
        <f t="shared" si="1"/>
        <v>0</v>
      </c>
      <c r="P22" s="52">
        <f t="shared" si="2"/>
        <v>233978.62194000001</v>
      </c>
      <c r="Q22" s="52">
        <f t="shared" si="3"/>
        <v>233978.62194000001</v>
      </c>
      <c r="R22" s="31"/>
      <c r="S22" s="31"/>
    </row>
    <row r="23" spans="1:19" s="1" customFormat="1" ht="21.9" customHeight="1" outlineLevel="6" x14ac:dyDescent="0.2">
      <c r="A23" s="25"/>
      <c r="B23" s="26" t="s">
        <v>58</v>
      </c>
      <c r="C23" s="27" t="s">
        <v>59</v>
      </c>
      <c r="D23" s="27"/>
      <c r="E23" s="27"/>
      <c r="F23" s="27"/>
      <c r="G23" s="27"/>
      <c r="H23" s="28">
        <v>28.44</v>
      </c>
      <c r="I23" s="28">
        <f>$H$23</f>
        <v>28.44</v>
      </c>
      <c r="J23" s="33">
        <v>6</v>
      </c>
      <c r="K23" s="29">
        <f>ROUND($I$23*$J$23,3)</f>
        <v>170.64</v>
      </c>
      <c r="L23" s="62"/>
      <c r="M23" s="53">
        <v>14</v>
      </c>
      <c r="N23" s="52">
        <f t="shared" si="0"/>
        <v>14</v>
      </c>
      <c r="O23" s="52">
        <f t="shared" si="1"/>
        <v>0</v>
      </c>
      <c r="P23" s="52">
        <f t="shared" si="2"/>
        <v>2388.96</v>
      </c>
      <c r="Q23" s="52">
        <f t="shared" si="3"/>
        <v>2388.96</v>
      </c>
      <c r="R23" s="31"/>
      <c r="S23" s="31"/>
    </row>
    <row r="24" spans="1:19" s="1" customFormat="1" ht="21.9" customHeight="1" outlineLevel="6" x14ac:dyDescent="0.2">
      <c r="A24" s="25"/>
      <c r="B24" s="26" t="s">
        <v>60</v>
      </c>
      <c r="C24" s="27" t="s">
        <v>59</v>
      </c>
      <c r="D24" s="27"/>
      <c r="E24" s="27"/>
      <c r="F24" s="27"/>
      <c r="G24" s="27"/>
      <c r="H24" s="32">
        <v>1377.633</v>
      </c>
      <c r="I24" s="32">
        <f>$H$24</f>
        <v>1377.633</v>
      </c>
      <c r="J24" s="33">
        <v>6</v>
      </c>
      <c r="K24" s="29">
        <f>ROUND($I$24*$J$24,3)</f>
        <v>8265.7980000000007</v>
      </c>
      <c r="L24" s="62"/>
      <c r="M24" s="53">
        <v>14</v>
      </c>
      <c r="N24" s="52">
        <f t="shared" si="0"/>
        <v>14</v>
      </c>
      <c r="O24" s="52">
        <f t="shared" si="1"/>
        <v>0</v>
      </c>
      <c r="P24" s="52">
        <f t="shared" si="2"/>
        <v>115721.17200000001</v>
      </c>
      <c r="Q24" s="52">
        <f t="shared" si="3"/>
        <v>115721.17200000001</v>
      </c>
      <c r="R24" s="31"/>
      <c r="S24" s="31"/>
    </row>
    <row r="25" spans="1:19" s="1" customFormat="1" ht="21.9" customHeight="1" outlineLevel="6" x14ac:dyDescent="0.2">
      <c r="A25" s="25"/>
      <c r="B25" s="26" t="s">
        <v>61</v>
      </c>
      <c r="C25" s="27" t="s">
        <v>59</v>
      </c>
      <c r="D25" s="27"/>
      <c r="E25" s="27"/>
      <c r="F25" s="27"/>
      <c r="G25" s="27"/>
      <c r="H25" s="28">
        <v>26.04</v>
      </c>
      <c r="I25" s="28">
        <f>$H$25</f>
        <v>26.04</v>
      </c>
      <c r="J25" s="33">
        <v>6</v>
      </c>
      <c r="K25" s="29">
        <f>ROUND($I$25*$J$25,3)</f>
        <v>156.24</v>
      </c>
      <c r="L25" s="62"/>
      <c r="M25" s="53">
        <v>14</v>
      </c>
      <c r="N25" s="52">
        <f t="shared" si="0"/>
        <v>14</v>
      </c>
      <c r="O25" s="52">
        <f t="shared" si="1"/>
        <v>0</v>
      </c>
      <c r="P25" s="52">
        <f t="shared" si="2"/>
        <v>2187.36</v>
      </c>
      <c r="Q25" s="52">
        <f t="shared" si="3"/>
        <v>2187.36</v>
      </c>
      <c r="R25" s="31"/>
      <c r="S25" s="31"/>
    </row>
    <row r="26" spans="1:19" s="1" customFormat="1" ht="21.75" customHeight="1" outlineLevel="6" x14ac:dyDescent="0.3">
      <c r="A26" s="25"/>
      <c r="B26" s="26" t="s">
        <v>62</v>
      </c>
      <c r="C26" s="27" t="s">
        <v>63</v>
      </c>
      <c r="D26" s="27"/>
      <c r="E26" s="27"/>
      <c r="F26" s="27"/>
      <c r="G26" s="27"/>
      <c r="H26" s="28">
        <v>233.12</v>
      </c>
      <c r="I26" s="28">
        <f>$H$26</f>
        <v>233.12</v>
      </c>
      <c r="J26" s="34">
        <v>1.1000000000000001</v>
      </c>
      <c r="K26" s="29">
        <f>ROUND($I$26*$J$26,3)</f>
        <v>256.43200000000002</v>
      </c>
      <c r="L26" s="62"/>
      <c r="M26" s="54">
        <v>472</v>
      </c>
      <c r="N26" s="52">
        <f t="shared" si="0"/>
        <v>472</v>
      </c>
      <c r="O26" s="52">
        <f t="shared" si="1"/>
        <v>0</v>
      </c>
      <c r="P26" s="52">
        <f t="shared" si="2"/>
        <v>121035.90400000001</v>
      </c>
      <c r="Q26" s="52">
        <f t="shared" si="3"/>
        <v>121035.90400000001</v>
      </c>
      <c r="R26" s="31"/>
      <c r="S26" s="31"/>
    </row>
    <row r="27" spans="1:19" s="11" customFormat="1" ht="11.1" customHeight="1" outlineLevel="5" x14ac:dyDescent="0.2">
      <c r="A27" s="12">
        <v>2</v>
      </c>
      <c r="B27" s="13" t="s">
        <v>64</v>
      </c>
      <c r="C27" s="14" t="s">
        <v>49</v>
      </c>
      <c r="D27" s="14"/>
      <c r="E27" s="14"/>
      <c r="F27" s="14"/>
      <c r="G27" s="14"/>
      <c r="H27" s="35">
        <v>63.024999999999999</v>
      </c>
      <c r="I27" s="35">
        <v>63.024999999999999</v>
      </c>
      <c r="J27" s="16"/>
      <c r="K27" s="16">
        <f>$K$28</f>
        <v>63.024999999999999</v>
      </c>
      <c r="L27" s="60"/>
      <c r="M27" s="50"/>
      <c r="N27" s="52">
        <f t="shared" si="0"/>
        <v>0</v>
      </c>
      <c r="O27" s="52">
        <f t="shared" si="1"/>
        <v>0</v>
      </c>
      <c r="P27" s="52">
        <f t="shared" si="2"/>
        <v>0</v>
      </c>
      <c r="Q27" s="52">
        <f t="shared" si="3"/>
        <v>0</v>
      </c>
      <c r="R27" s="17"/>
      <c r="S27" s="17"/>
    </row>
    <row r="28" spans="1:19" s="18" customFormat="1" ht="11.1" customHeight="1" outlineLevel="6" x14ac:dyDescent="0.2">
      <c r="A28" s="19"/>
      <c r="B28" s="20" t="s">
        <v>22</v>
      </c>
      <c r="C28" s="21" t="s">
        <v>49</v>
      </c>
      <c r="D28" s="21"/>
      <c r="E28" s="21"/>
      <c r="F28" s="21"/>
      <c r="G28" s="21"/>
      <c r="H28" s="24">
        <v>63.024999999999999</v>
      </c>
      <c r="I28" s="24">
        <f>$H$28</f>
        <v>63.024999999999999</v>
      </c>
      <c r="J28" s="24">
        <v>1</v>
      </c>
      <c r="K28" s="23">
        <f>ROUND($I$28*$J$28,3)</f>
        <v>63.024999999999999</v>
      </c>
      <c r="L28" s="61">
        <f>550*2</f>
        <v>1100</v>
      </c>
      <c r="M28" s="51"/>
      <c r="N28" s="52">
        <f t="shared" si="0"/>
        <v>1100</v>
      </c>
      <c r="O28" s="52">
        <f t="shared" si="1"/>
        <v>69327.5</v>
      </c>
      <c r="P28" s="52">
        <f t="shared" si="2"/>
        <v>0</v>
      </c>
      <c r="Q28" s="52">
        <f t="shared" si="3"/>
        <v>69327.5</v>
      </c>
      <c r="R28" s="23"/>
      <c r="S28" s="23"/>
    </row>
    <row r="29" spans="1:19" s="1" customFormat="1" ht="21.9" customHeight="1" outlineLevel="6" x14ac:dyDescent="0.2">
      <c r="A29" s="25"/>
      <c r="B29" s="26" t="s">
        <v>55</v>
      </c>
      <c r="C29" s="27" t="s">
        <v>52</v>
      </c>
      <c r="D29" s="27"/>
      <c r="E29" s="27"/>
      <c r="F29" s="27"/>
      <c r="G29" s="27"/>
      <c r="H29" s="28">
        <v>1.41</v>
      </c>
      <c r="I29" s="28">
        <f>$H$29</f>
        <v>1.41</v>
      </c>
      <c r="J29" s="30">
        <v>1.05</v>
      </c>
      <c r="K29" s="29">
        <f>ROUND($I$29*$J$29,3)</f>
        <v>1.4810000000000001</v>
      </c>
      <c r="L29" s="62"/>
      <c r="M29" s="53">
        <v>14052.03</v>
      </c>
      <c r="N29" s="52">
        <f t="shared" si="0"/>
        <v>14052.03</v>
      </c>
      <c r="O29" s="52">
        <f t="shared" si="1"/>
        <v>0</v>
      </c>
      <c r="P29" s="52">
        <f t="shared" si="2"/>
        <v>20811.056430000001</v>
      </c>
      <c r="Q29" s="52">
        <f t="shared" si="3"/>
        <v>20811.056430000001</v>
      </c>
      <c r="R29" s="31"/>
      <c r="S29" s="31"/>
    </row>
    <row r="30" spans="1:19" s="1" customFormat="1" ht="21.9" customHeight="1" outlineLevel="6" x14ac:dyDescent="0.2">
      <c r="A30" s="25"/>
      <c r="B30" s="26" t="s">
        <v>54</v>
      </c>
      <c r="C30" s="27" t="s">
        <v>52</v>
      </c>
      <c r="D30" s="27"/>
      <c r="E30" s="27"/>
      <c r="F30" s="27"/>
      <c r="G30" s="27"/>
      <c r="H30" s="28">
        <v>4.2290000000000001</v>
      </c>
      <c r="I30" s="28">
        <f>$H$30</f>
        <v>4.2290000000000001</v>
      </c>
      <c r="J30" s="30">
        <v>1.05</v>
      </c>
      <c r="K30" s="29">
        <f>ROUND($I$30*$J$30,3)</f>
        <v>4.4400000000000004</v>
      </c>
      <c r="L30" s="62"/>
      <c r="M30" s="53">
        <v>14052.03</v>
      </c>
      <c r="N30" s="52">
        <f t="shared" si="0"/>
        <v>14052.03</v>
      </c>
      <c r="O30" s="52">
        <f t="shared" si="1"/>
        <v>0</v>
      </c>
      <c r="P30" s="52">
        <f t="shared" si="2"/>
        <v>62391.013200000009</v>
      </c>
      <c r="Q30" s="52">
        <f t="shared" si="3"/>
        <v>62391.013200000009</v>
      </c>
      <c r="R30" s="31"/>
      <c r="S30" s="31"/>
    </row>
    <row r="31" spans="1:19" s="1" customFormat="1" ht="21.9" customHeight="1" outlineLevel="6" x14ac:dyDescent="0.2">
      <c r="A31" s="25"/>
      <c r="B31" s="26" t="s">
        <v>51</v>
      </c>
      <c r="C31" s="27" t="s">
        <v>52</v>
      </c>
      <c r="D31" s="27"/>
      <c r="E31" s="27"/>
      <c r="F31" s="27"/>
      <c r="G31" s="27"/>
      <c r="H31" s="28">
        <v>6.9660000000000002</v>
      </c>
      <c r="I31" s="28">
        <f>$H$31</f>
        <v>6.9660000000000002</v>
      </c>
      <c r="J31" s="30">
        <v>1.05</v>
      </c>
      <c r="K31" s="29">
        <f>ROUND($I$31*$J$31,3)</f>
        <v>7.3140000000000001</v>
      </c>
      <c r="L31" s="62"/>
      <c r="M31" s="53">
        <v>14052.03</v>
      </c>
      <c r="N31" s="52">
        <f t="shared" si="0"/>
        <v>14052.03</v>
      </c>
      <c r="O31" s="52">
        <f t="shared" si="1"/>
        <v>0</v>
      </c>
      <c r="P31" s="52">
        <f t="shared" si="2"/>
        <v>102776.54742</v>
      </c>
      <c r="Q31" s="52">
        <f t="shared" si="3"/>
        <v>102776.54742</v>
      </c>
      <c r="R31" s="31" t="s">
        <v>65</v>
      </c>
      <c r="S31" s="31"/>
    </row>
    <row r="32" spans="1:19" s="1" customFormat="1" ht="21.9" customHeight="1" outlineLevel="6" x14ac:dyDescent="0.2">
      <c r="A32" s="25"/>
      <c r="B32" s="26" t="s">
        <v>56</v>
      </c>
      <c r="C32" s="27" t="s">
        <v>57</v>
      </c>
      <c r="D32" s="27"/>
      <c r="E32" s="27"/>
      <c r="F32" s="27"/>
      <c r="G32" s="27"/>
      <c r="H32" s="28">
        <v>63.024999999999999</v>
      </c>
      <c r="I32" s="28">
        <f>$H$32</f>
        <v>63.024999999999999</v>
      </c>
      <c r="J32" s="33">
        <v>9</v>
      </c>
      <c r="K32" s="29">
        <f>ROUND($I$32*$J$32,3)</f>
        <v>567.22500000000002</v>
      </c>
      <c r="L32" s="62"/>
      <c r="M32" s="53">
        <v>27.23</v>
      </c>
      <c r="N32" s="52">
        <f t="shared" si="0"/>
        <v>27.23</v>
      </c>
      <c r="O32" s="52">
        <f t="shared" si="1"/>
        <v>0</v>
      </c>
      <c r="P32" s="52">
        <f t="shared" si="2"/>
        <v>15445.536750000001</v>
      </c>
      <c r="Q32" s="52">
        <f t="shared" si="3"/>
        <v>15445.536750000001</v>
      </c>
      <c r="R32" s="31" t="s">
        <v>66</v>
      </c>
      <c r="S32" s="31"/>
    </row>
    <row r="33" spans="1:19" s="1" customFormat="1" ht="21.9" customHeight="1" outlineLevel="6" x14ac:dyDescent="0.2">
      <c r="A33" s="25"/>
      <c r="B33" s="26" t="s">
        <v>67</v>
      </c>
      <c r="C33" s="27" t="s">
        <v>59</v>
      </c>
      <c r="D33" s="27"/>
      <c r="E33" s="27"/>
      <c r="F33" s="27"/>
      <c r="G33" s="27"/>
      <c r="H33" s="28">
        <v>28.196999999999999</v>
      </c>
      <c r="I33" s="28">
        <f>$H$33</f>
        <v>28.196999999999999</v>
      </c>
      <c r="J33" s="33">
        <v>6</v>
      </c>
      <c r="K33" s="29">
        <f>ROUND($I$33*$J$33,3)</f>
        <v>169.18199999999999</v>
      </c>
      <c r="L33" s="62"/>
      <c r="M33" s="53">
        <v>14</v>
      </c>
      <c r="N33" s="52">
        <f t="shared" si="0"/>
        <v>14</v>
      </c>
      <c r="O33" s="52">
        <f t="shared" si="1"/>
        <v>0</v>
      </c>
      <c r="P33" s="52">
        <f t="shared" si="2"/>
        <v>2368.5479999999998</v>
      </c>
      <c r="Q33" s="52">
        <f t="shared" si="3"/>
        <v>2368.5479999999998</v>
      </c>
      <c r="R33" s="31"/>
      <c r="S33" s="31"/>
    </row>
    <row r="34" spans="1:19" s="1" customFormat="1" ht="21.9" customHeight="1" outlineLevel="6" x14ac:dyDescent="0.2">
      <c r="A34" s="25"/>
      <c r="B34" s="26" t="s">
        <v>61</v>
      </c>
      <c r="C34" s="27" t="s">
        <v>59</v>
      </c>
      <c r="D34" s="27"/>
      <c r="E34" s="27"/>
      <c r="F34" s="27"/>
      <c r="G34" s="27"/>
      <c r="H34" s="28">
        <v>34.828000000000003</v>
      </c>
      <c r="I34" s="28">
        <f>$H$34</f>
        <v>34.828000000000003</v>
      </c>
      <c r="J34" s="33">
        <v>6</v>
      </c>
      <c r="K34" s="29">
        <f>ROUND($I$34*$J$34,3)</f>
        <v>208.96799999999999</v>
      </c>
      <c r="L34" s="62"/>
      <c r="M34" s="53">
        <v>14</v>
      </c>
      <c r="N34" s="52">
        <f t="shared" si="0"/>
        <v>14</v>
      </c>
      <c r="O34" s="52">
        <f t="shared" si="1"/>
        <v>0</v>
      </c>
      <c r="P34" s="52">
        <f t="shared" si="2"/>
        <v>2925.5519999999997</v>
      </c>
      <c r="Q34" s="52">
        <f t="shared" si="3"/>
        <v>2925.5519999999997</v>
      </c>
      <c r="R34" s="31" t="s">
        <v>65</v>
      </c>
      <c r="S34" s="31"/>
    </row>
    <row r="35" spans="1:19" s="11" customFormat="1" ht="21.9" customHeight="1" outlineLevel="5" x14ac:dyDescent="0.2">
      <c r="A35" s="12">
        <v>3</v>
      </c>
      <c r="B35" s="13" t="s">
        <v>68</v>
      </c>
      <c r="C35" s="14" t="s">
        <v>49</v>
      </c>
      <c r="D35" s="14"/>
      <c r="E35" s="14"/>
      <c r="F35" s="14"/>
      <c r="G35" s="14"/>
      <c r="H35" s="35">
        <v>1.8009999999999999</v>
      </c>
      <c r="I35" s="35">
        <v>1.8009999999999999</v>
      </c>
      <c r="J35" s="16"/>
      <c r="K35" s="16">
        <f>$K$36</f>
        <v>1.8009999999999999</v>
      </c>
      <c r="L35" s="60"/>
      <c r="M35" s="50"/>
      <c r="N35" s="52">
        <f t="shared" si="0"/>
        <v>0</v>
      </c>
      <c r="O35" s="52">
        <f t="shared" si="1"/>
        <v>0</v>
      </c>
      <c r="P35" s="52">
        <f t="shared" si="2"/>
        <v>0</v>
      </c>
      <c r="Q35" s="52">
        <f t="shared" si="3"/>
        <v>0</v>
      </c>
      <c r="R35" s="17" t="s">
        <v>69</v>
      </c>
      <c r="S35" s="17"/>
    </row>
    <row r="36" spans="1:19" s="18" customFormat="1" ht="11.1" customHeight="1" outlineLevel="6" x14ac:dyDescent="0.2">
      <c r="A36" s="19"/>
      <c r="B36" s="20" t="s">
        <v>22</v>
      </c>
      <c r="C36" s="21" t="s">
        <v>49</v>
      </c>
      <c r="D36" s="21"/>
      <c r="E36" s="21"/>
      <c r="F36" s="21"/>
      <c r="G36" s="21"/>
      <c r="H36" s="24">
        <v>1.8009999999999999</v>
      </c>
      <c r="I36" s="24">
        <f>$H$36</f>
        <v>1.8009999999999999</v>
      </c>
      <c r="J36" s="24">
        <v>1</v>
      </c>
      <c r="K36" s="23">
        <f>ROUND($I$36*$J$36,3)</f>
        <v>1.8009999999999999</v>
      </c>
      <c r="L36" s="61">
        <f>550*3</f>
        <v>1650</v>
      </c>
      <c r="M36" s="51"/>
      <c r="N36" s="52">
        <f t="shared" si="0"/>
        <v>1650</v>
      </c>
      <c r="O36" s="52">
        <f t="shared" si="1"/>
        <v>2971.65</v>
      </c>
      <c r="P36" s="52">
        <f t="shared" si="2"/>
        <v>0</v>
      </c>
      <c r="Q36" s="52">
        <f t="shared" si="3"/>
        <v>2971.65</v>
      </c>
      <c r="R36" s="23"/>
      <c r="S36" s="23"/>
    </row>
    <row r="37" spans="1:19" s="1" customFormat="1" ht="21.9" customHeight="1" outlineLevel="6" x14ac:dyDescent="0.2">
      <c r="A37" s="25"/>
      <c r="B37" s="26" t="s">
        <v>70</v>
      </c>
      <c r="C37" s="27" t="s">
        <v>52</v>
      </c>
      <c r="D37" s="27"/>
      <c r="E37" s="27"/>
      <c r="F37" s="27"/>
      <c r="G37" s="27"/>
      <c r="H37" s="28">
        <v>3.5999999999999997E-2</v>
      </c>
      <c r="I37" s="28">
        <f>$H$37</f>
        <v>3.5999999999999997E-2</v>
      </c>
      <c r="J37" s="30">
        <v>1.05</v>
      </c>
      <c r="K37" s="29">
        <f>ROUND($I$37*$J$37,3)</f>
        <v>3.7999999999999999E-2</v>
      </c>
      <c r="L37" s="62"/>
      <c r="M37" s="53">
        <v>14052.03</v>
      </c>
      <c r="N37" s="52">
        <f t="shared" si="0"/>
        <v>14052.03</v>
      </c>
      <c r="O37" s="52">
        <f t="shared" si="1"/>
        <v>0</v>
      </c>
      <c r="P37" s="52">
        <f t="shared" si="2"/>
        <v>533.97713999999996</v>
      </c>
      <c r="Q37" s="52">
        <f t="shared" si="3"/>
        <v>533.97713999999996</v>
      </c>
      <c r="R37" s="31"/>
      <c r="S37" s="31"/>
    </row>
    <row r="38" spans="1:19" s="1" customFormat="1" ht="21.9" customHeight="1" outlineLevel="6" x14ac:dyDescent="0.2">
      <c r="A38" s="25"/>
      <c r="B38" s="26" t="s">
        <v>54</v>
      </c>
      <c r="C38" s="27" t="s">
        <v>52</v>
      </c>
      <c r="D38" s="27"/>
      <c r="E38" s="27"/>
      <c r="F38" s="27"/>
      <c r="G38" s="27"/>
      <c r="H38" s="28">
        <v>0.54</v>
      </c>
      <c r="I38" s="28">
        <f>$H$38</f>
        <v>0.54</v>
      </c>
      <c r="J38" s="30">
        <v>1.05</v>
      </c>
      <c r="K38" s="29">
        <f>ROUND($I$38*$J$38,3)</f>
        <v>0.56699999999999995</v>
      </c>
      <c r="L38" s="62"/>
      <c r="M38" s="53">
        <v>14052.03</v>
      </c>
      <c r="N38" s="52">
        <f t="shared" si="0"/>
        <v>14052.03</v>
      </c>
      <c r="O38" s="52">
        <f t="shared" si="1"/>
        <v>0</v>
      </c>
      <c r="P38" s="52">
        <f t="shared" si="2"/>
        <v>7967.50101</v>
      </c>
      <c r="Q38" s="52">
        <f t="shared" si="3"/>
        <v>7967.50101</v>
      </c>
      <c r="R38" s="31"/>
      <c r="S38" s="31"/>
    </row>
    <row r="39" spans="1:19" s="1" customFormat="1" ht="21.9" customHeight="1" outlineLevel="6" x14ac:dyDescent="0.2">
      <c r="A39" s="25"/>
      <c r="B39" s="26" t="s">
        <v>56</v>
      </c>
      <c r="C39" s="27" t="s">
        <v>57</v>
      </c>
      <c r="D39" s="27"/>
      <c r="E39" s="27"/>
      <c r="F39" s="27"/>
      <c r="G39" s="27"/>
      <c r="H39" s="28">
        <v>1.8009999999999999</v>
      </c>
      <c r="I39" s="28">
        <f>$H$39</f>
        <v>1.8009999999999999</v>
      </c>
      <c r="J39" s="33">
        <v>12</v>
      </c>
      <c r="K39" s="29">
        <f>ROUND($I$39*$J$39,3)</f>
        <v>21.611999999999998</v>
      </c>
      <c r="L39" s="62"/>
      <c r="M39" s="53">
        <v>27.23</v>
      </c>
      <c r="N39" s="52">
        <f t="shared" si="0"/>
        <v>27.23</v>
      </c>
      <c r="O39" s="52">
        <f t="shared" si="1"/>
        <v>0</v>
      </c>
      <c r="P39" s="52">
        <f t="shared" si="2"/>
        <v>588.49475999999993</v>
      </c>
      <c r="Q39" s="52">
        <f t="shared" si="3"/>
        <v>588.49475999999993</v>
      </c>
      <c r="R39" s="31" t="s">
        <v>71</v>
      </c>
      <c r="S39" s="31"/>
    </row>
    <row r="40" spans="1:19" s="1" customFormat="1" ht="21.9" customHeight="1" outlineLevel="6" x14ac:dyDescent="0.2">
      <c r="A40" s="25"/>
      <c r="B40" s="26" t="s">
        <v>72</v>
      </c>
      <c r="C40" s="27" t="s">
        <v>59</v>
      </c>
      <c r="D40" s="27"/>
      <c r="E40" s="27"/>
      <c r="F40" s="27"/>
      <c r="G40" s="27"/>
      <c r="H40" s="28">
        <v>1.8009999999999999</v>
      </c>
      <c r="I40" s="28">
        <f>$H$40</f>
        <v>1.8009999999999999</v>
      </c>
      <c r="J40" s="33">
        <v>6</v>
      </c>
      <c r="K40" s="29">
        <f>ROUND($I$40*$J$40,3)</f>
        <v>10.805999999999999</v>
      </c>
      <c r="L40" s="62"/>
      <c r="M40" s="53">
        <v>14</v>
      </c>
      <c r="N40" s="52">
        <f t="shared" si="0"/>
        <v>14</v>
      </c>
      <c r="O40" s="52">
        <f t="shared" si="1"/>
        <v>0</v>
      </c>
      <c r="P40" s="52">
        <f t="shared" si="2"/>
        <v>151.28399999999999</v>
      </c>
      <c r="Q40" s="52">
        <f t="shared" si="3"/>
        <v>151.28399999999999</v>
      </c>
      <c r="R40" s="31" t="s">
        <v>73</v>
      </c>
      <c r="S40" s="31"/>
    </row>
    <row r="41" spans="1:19" s="11" customFormat="1" ht="11.1" customHeight="1" outlineLevel="5" x14ac:dyDescent="0.2">
      <c r="A41" s="12">
        <v>4</v>
      </c>
      <c r="B41" s="13" t="s">
        <v>74</v>
      </c>
      <c r="C41" s="14" t="s">
        <v>49</v>
      </c>
      <c r="D41" s="14"/>
      <c r="E41" s="14"/>
      <c r="F41" s="14"/>
      <c r="G41" s="14"/>
      <c r="H41" s="15">
        <v>1483.3</v>
      </c>
      <c r="I41" s="15">
        <v>1483.3</v>
      </c>
      <c r="J41" s="16"/>
      <c r="K41" s="16">
        <f>$K$42</f>
        <v>1483.3</v>
      </c>
      <c r="L41" s="60"/>
      <c r="M41" s="50"/>
      <c r="N41" s="52">
        <f t="shared" si="0"/>
        <v>0</v>
      </c>
      <c r="O41" s="52">
        <f t="shared" si="1"/>
        <v>0</v>
      </c>
      <c r="P41" s="52">
        <f t="shared" si="2"/>
        <v>0</v>
      </c>
      <c r="Q41" s="52">
        <f t="shared" si="3"/>
        <v>0</v>
      </c>
      <c r="R41" s="17"/>
      <c r="S41" s="17"/>
    </row>
    <row r="42" spans="1:19" s="18" customFormat="1" ht="11.1" customHeight="1" outlineLevel="6" x14ac:dyDescent="0.2">
      <c r="A42" s="19"/>
      <c r="B42" s="20" t="s">
        <v>22</v>
      </c>
      <c r="C42" s="21" t="s">
        <v>49</v>
      </c>
      <c r="D42" s="21"/>
      <c r="E42" s="21"/>
      <c r="F42" s="21"/>
      <c r="G42" s="21"/>
      <c r="H42" s="22">
        <v>1483.3</v>
      </c>
      <c r="I42" s="22">
        <f>$H$42</f>
        <v>1483.3</v>
      </c>
      <c r="J42" s="24">
        <v>1</v>
      </c>
      <c r="K42" s="23">
        <f>ROUND($I$42*$J$42,3)</f>
        <v>1483.3</v>
      </c>
      <c r="L42" s="61">
        <v>450</v>
      </c>
      <c r="M42" s="51"/>
      <c r="N42" s="52">
        <f t="shared" si="0"/>
        <v>450</v>
      </c>
      <c r="O42" s="52">
        <f t="shared" si="1"/>
        <v>667485</v>
      </c>
      <c r="P42" s="52">
        <f t="shared" si="2"/>
        <v>0</v>
      </c>
      <c r="Q42" s="52">
        <f t="shared" si="3"/>
        <v>667485</v>
      </c>
      <c r="R42" s="23"/>
      <c r="S42" s="23"/>
    </row>
    <row r="43" spans="1:19" s="1" customFormat="1" ht="21.9" customHeight="1" outlineLevel="6" x14ac:dyDescent="0.2">
      <c r="A43" s="25"/>
      <c r="B43" s="26" t="s">
        <v>75</v>
      </c>
      <c r="C43" s="27" t="s">
        <v>49</v>
      </c>
      <c r="D43" s="27"/>
      <c r="E43" s="27"/>
      <c r="F43" s="27"/>
      <c r="G43" s="27"/>
      <c r="H43" s="32">
        <v>1483.3</v>
      </c>
      <c r="I43" s="32">
        <f>$H$43</f>
        <v>1483.3</v>
      </c>
      <c r="J43" s="34">
        <v>1.2</v>
      </c>
      <c r="K43" s="29">
        <f>ROUND($I$43*$J$43,3)</f>
        <v>1779.96</v>
      </c>
      <c r="L43" s="62"/>
      <c r="M43" s="53">
        <v>70</v>
      </c>
      <c r="N43" s="52">
        <f t="shared" si="0"/>
        <v>70</v>
      </c>
      <c r="O43" s="52">
        <f t="shared" si="1"/>
        <v>0</v>
      </c>
      <c r="P43" s="52">
        <f t="shared" si="2"/>
        <v>124597.2</v>
      </c>
      <c r="Q43" s="52">
        <f t="shared" si="3"/>
        <v>124597.2</v>
      </c>
      <c r="R43" s="31"/>
      <c r="S43" s="31"/>
    </row>
    <row r="44" spans="1:19" s="1" customFormat="1" ht="11.1" customHeight="1" outlineLevel="6" x14ac:dyDescent="0.2">
      <c r="A44" s="25"/>
      <c r="B44" s="26" t="s">
        <v>76</v>
      </c>
      <c r="C44" s="27" t="s">
        <v>57</v>
      </c>
      <c r="D44" s="27"/>
      <c r="E44" s="27"/>
      <c r="F44" s="27"/>
      <c r="G44" s="27"/>
      <c r="H44" s="32">
        <v>1483.3</v>
      </c>
      <c r="I44" s="32">
        <f>$H$44</f>
        <v>1483.3</v>
      </c>
      <c r="J44" s="33">
        <v>6</v>
      </c>
      <c r="K44" s="29">
        <f>ROUND($I$44*$J$44,3)</f>
        <v>8899.7999999999993</v>
      </c>
      <c r="L44" s="62"/>
      <c r="M44" s="53">
        <v>27.23</v>
      </c>
      <c r="N44" s="52">
        <f t="shared" si="0"/>
        <v>27.23</v>
      </c>
      <c r="O44" s="52">
        <f t="shared" si="1"/>
        <v>0</v>
      </c>
      <c r="P44" s="52">
        <f t="shared" si="2"/>
        <v>242341.55399999997</v>
      </c>
      <c r="Q44" s="52">
        <f t="shared" si="3"/>
        <v>242341.55399999997</v>
      </c>
      <c r="R44" s="31"/>
      <c r="S44" s="31"/>
    </row>
    <row r="45" spans="1:19" s="1" customFormat="1" ht="21.9" customHeight="1" outlineLevel="6" x14ac:dyDescent="0.2">
      <c r="A45" s="25"/>
      <c r="B45" s="26" t="s">
        <v>77</v>
      </c>
      <c r="C45" s="27" t="s">
        <v>63</v>
      </c>
      <c r="D45" s="27"/>
      <c r="E45" s="27"/>
      <c r="F45" s="27"/>
      <c r="G45" s="27"/>
      <c r="H45" s="32">
        <v>1483.3</v>
      </c>
      <c r="I45" s="32">
        <f>$H$45</f>
        <v>1483.3</v>
      </c>
      <c r="J45" s="34">
        <v>1.1000000000000001</v>
      </c>
      <c r="K45" s="29">
        <f>ROUND($I$45*$J$45,3)</f>
        <v>1631.63</v>
      </c>
      <c r="L45" s="62"/>
      <c r="M45" s="53">
        <v>25</v>
      </c>
      <c r="N45" s="52">
        <f t="shared" si="0"/>
        <v>25</v>
      </c>
      <c r="O45" s="52">
        <f t="shared" si="1"/>
        <v>0</v>
      </c>
      <c r="P45" s="52">
        <f t="shared" si="2"/>
        <v>40790.75</v>
      </c>
      <c r="Q45" s="52">
        <f t="shared" si="3"/>
        <v>40790.75</v>
      </c>
      <c r="R45" s="31"/>
      <c r="S45" s="31"/>
    </row>
    <row r="46" spans="1:19" s="11" customFormat="1" ht="11.1" customHeight="1" outlineLevel="5" x14ac:dyDescent="0.2">
      <c r="A46" s="12">
        <v>5</v>
      </c>
      <c r="B46" s="13" t="s">
        <v>78</v>
      </c>
      <c r="C46" s="14" t="s">
        <v>49</v>
      </c>
      <c r="D46" s="14"/>
      <c r="E46" s="14"/>
      <c r="F46" s="14"/>
      <c r="G46" s="14"/>
      <c r="H46" s="15">
        <v>1483.3</v>
      </c>
      <c r="I46" s="15">
        <v>1483.3</v>
      </c>
      <c r="J46" s="16"/>
      <c r="K46" s="16">
        <f>$K$47</f>
        <v>1483.3</v>
      </c>
      <c r="L46" s="60"/>
      <c r="M46" s="50"/>
      <c r="N46" s="52">
        <f t="shared" si="0"/>
        <v>0</v>
      </c>
      <c r="O46" s="52">
        <f t="shared" si="1"/>
        <v>0</v>
      </c>
      <c r="P46" s="52">
        <f t="shared" si="2"/>
        <v>0</v>
      </c>
      <c r="Q46" s="52">
        <f t="shared" si="3"/>
        <v>0</v>
      </c>
      <c r="R46" s="17"/>
      <c r="S46" s="17"/>
    </row>
    <row r="47" spans="1:19" s="18" customFormat="1" ht="11.1" customHeight="1" outlineLevel="6" x14ac:dyDescent="0.2">
      <c r="A47" s="19"/>
      <c r="B47" s="20" t="s">
        <v>22</v>
      </c>
      <c r="C47" s="21" t="s">
        <v>49</v>
      </c>
      <c r="D47" s="21"/>
      <c r="E47" s="21"/>
      <c r="F47" s="21"/>
      <c r="G47" s="21"/>
      <c r="H47" s="22">
        <v>1483.3</v>
      </c>
      <c r="I47" s="22">
        <f>$H$47</f>
        <v>1483.3</v>
      </c>
      <c r="J47" s="24">
        <v>1</v>
      </c>
      <c r="K47" s="23">
        <f>ROUND($I$47*$J$47,3)</f>
        <v>1483.3</v>
      </c>
      <c r="L47" s="61">
        <v>380</v>
      </c>
      <c r="M47" s="51"/>
      <c r="N47" s="52">
        <f t="shared" si="0"/>
        <v>380</v>
      </c>
      <c r="O47" s="52">
        <f t="shared" si="1"/>
        <v>563654</v>
      </c>
      <c r="P47" s="52">
        <f t="shared" si="2"/>
        <v>0</v>
      </c>
      <c r="Q47" s="52">
        <f t="shared" si="3"/>
        <v>563654</v>
      </c>
      <c r="R47" s="23"/>
      <c r="S47" s="23"/>
    </row>
    <row r="48" spans="1:19" s="1" customFormat="1" ht="11.1" customHeight="1" outlineLevel="6" x14ac:dyDescent="0.2">
      <c r="A48" s="25"/>
      <c r="B48" s="26" t="s">
        <v>79</v>
      </c>
      <c r="C48" s="27" t="s">
        <v>57</v>
      </c>
      <c r="D48" s="27"/>
      <c r="E48" s="27"/>
      <c r="F48" s="27"/>
      <c r="G48" s="27"/>
      <c r="H48" s="32">
        <v>1483.3</v>
      </c>
      <c r="I48" s="32">
        <f>$H$48</f>
        <v>1483.3</v>
      </c>
      <c r="J48" s="33">
        <v>3</v>
      </c>
      <c r="K48" s="29">
        <f>ROUND($I$48*$J$48,3)</f>
        <v>4449.8999999999996</v>
      </c>
      <c r="L48" s="62"/>
      <c r="M48" s="53">
        <v>22</v>
      </c>
      <c r="N48" s="52">
        <f t="shared" si="0"/>
        <v>22</v>
      </c>
      <c r="O48" s="52">
        <f t="shared" si="1"/>
        <v>0</v>
      </c>
      <c r="P48" s="52">
        <f t="shared" si="2"/>
        <v>97897.799999999988</v>
      </c>
      <c r="Q48" s="52">
        <f t="shared" si="3"/>
        <v>97897.799999999988</v>
      </c>
      <c r="R48" s="31"/>
      <c r="S48" s="31"/>
    </row>
    <row r="49" spans="1:19" s="11" customFormat="1" ht="11.1" customHeight="1" outlineLevel="5" x14ac:dyDescent="0.2">
      <c r="A49" s="12">
        <v>6</v>
      </c>
      <c r="B49" s="13" t="s">
        <v>80</v>
      </c>
      <c r="C49" s="14" t="s">
        <v>49</v>
      </c>
      <c r="D49" s="14"/>
      <c r="E49" s="14"/>
      <c r="F49" s="14"/>
      <c r="G49" s="14"/>
      <c r="H49" s="15">
        <v>1483.3</v>
      </c>
      <c r="I49" s="15">
        <v>1483.3</v>
      </c>
      <c r="J49" s="16"/>
      <c r="K49" s="16">
        <f>$K$50</f>
        <v>1483.3</v>
      </c>
      <c r="L49" s="60"/>
      <c r="M49" s="50"/>
      <c r="N49" s="52">
        <f t="shared" si="0"/>
        <v>0</v>
      </c>
      <c r="O49" s="52">
        <f t="shared" si="1"/>
        <v>0</v>
      </c>
      <c r="P49" s="52">
        <f t="shared" si="2"/>
        <v>0</v>
      </c>
      <c r="Q49" s="52">
        <f t="shared" si="3"/>
        <v>0</v>
      </c>
      <c r="R49" s="17"/>
      <c r="S49" s="17"/>
    </row>
    <row r="50" spans="1:19" s="18" customFormat="1" ht="11.1" customHeight="1" outlineLevel="6" x14ac:dyDescent="0.2">
      <c r="A50" s="19"/>
      <c r="B50" s="20" t="s">
        <v>22</v>
      </c>
      <c r="C50" s="21" t="s">
        <v>49</v>
      </c>
      <c r="D50" s="21"/>
      <c r="E50" s="21"/>
      <c r="F50" s="21"/>
      <c r="G50" s="21"/>
      <c r="H50" s="22">
        <v>1483.3</v>
      </c>
      <c r="I50" s="22">
        <f>$H$50</f>
        <v>1483.3</v>
      </c>
      <c r="J50" s="24">
        <v>1</v>
      </c>
      <c r="K50" s="23">
        <f>ROUND($I$50*$J$50,3)</f>
        <v>1483.3</v>
      </c>
      <c r="L50" s="61">
        <v>30</v>
      </c>
      <c r="M50" s="51"/>
      <c r="N50" s="52">
        <f t="shared" si="0"/>
        <v>30</v>
      </c>
      <c r="O50" s="52">
        <f t="shared" si="1"/>
        <v>44499</v>
      </c>
      <c r="P50" s="52">
        <f t="shared" si="2"/>
        <v>0</v>
      </c>
      <c r="Q50" s="52">
        <f t="shared" si="3"/>
        <v>44499</v>
      </c>
      <c r="R50" s="23"/>
      <c r="S50" s="23"/>
    </row>
    <row r="51" spans="1:19" s="1" customFormat="1" ht="11.1" customHeight="1" outlineLevel="6" x14ac:dyDescent="0.2">
      <c r="A51" s="25"/>
      <c r="B51" s="26" t="s">
        <v>81</v>
      </c>
      <c r="C51" s="27" t="s">
        <v>57</v>
      </c>
      <c r="D51" s="27"/>
      <c r="E51" s="27"/>
      <c r="F51" s="27"/>
      <c r="G51" s="27"/>
      <c r="H51" s="32">
        <v>1483.3</v>
      </c>
      <c r="I51" s="32">
        <f>$H$51</f>
        <v>1483.3</v>
      </c>
      <c r="J51" s="34">
        <v>0.3</v>
      </c>
      <c r="K51" s="29">
        <f>ROUND($I$51*$J$51,3)</f>
        <v>444.99</v>
      </c>
      <c r="L51" s="62"/>
      <c r="M51" s="53">
        <v>108.5</v>
      </c>
      <c r="N51" s="52">
        <f t="shared" si="0"/>
        <v>108.5</v>
      </c>
      <c r="O51" s="52">
        <f t="shared" si="1"/>
        <v>0</v>
      </c>
      <c r="P51" s="52">
        <f t="shared" si="2"/>
        <v>48281.415000000001</v>
      </c>
      <c r="Q51" s="52">
        <f t="shared" si="3"/>
        <v>48281.415000000001</v>
      </c>
      <c r="R51" s="31"/>
      <c r="S51" s="31"/>
    </row>
    <row r="52" spans="1:19" s="11" customFormat="1" ht="11.1" customHeight="1" outlineLevel="5" x14ac:dyDescent="0.2">
      <c r="A52" s="12">
        <v>7</v>
      </c>
      <c r="B52" s="13" t="s">
        <v>82</v>
      </c>
      <c r="C52" s="14" t="s">
        <v>49</v>
      </c>
      <c r="D52" s="14"/>
      <c r="E52" s="14"/>
      <c r="F52" s="14"/>
      <c r="G52" s="14"/>
      <c r="H52" s="15">
        <v>1483.3</v>
      </c>
      <c r="I52" s="15">
        <v>1483.3</v>
      </c>
      <c r="J52" s="16"/>
      <c r="K52" s="16">
        <f>$K$53</f>
        <v>1483.3</v>
      </c>
      <c r="L52" s="60"/>
      <c r="M52" s="50"/>
      <c r="N52" s="52">
        <f t="shared" si="0"/>
        <v>0</v>
      </c>
      <c r="O52" s="52">
        <f t="shared" si="1"/>
        <v>0</v>
      </c>
      <c r="P52" s="52">
        <f t="shared" si="2"/>
        <v>0</v>
      </c>
      <c r="Q52" s="52">
        <f t="shared" si="3"/>
        <v>0</v>
      </c>
      <c r="R52" s="17"/>
      <c r="S52" s="17"/>
    </row>
    <row r="53" spans="1:19" s="18" customFormat="1" ht="11.1" customHeight="1" outlineLevel="6" x14ac:dyDescent="0.2">
      <c r="A53" s="19"/>
      <c r="B53" s="20" t="s">
        <v>22</v>
      </c>
      <c r="C53" s="21" t="s">
        <v>49</v>
      </c>
      <c r="D53" s="21"/>
      <c r="E53" s="21"/>
      <c r="F53" s="21"/>
      <c r="G53" s="21"/>
      <c r="H53" s="22">
        <v>1483.3</v>
      </c>
      <c r="I53" s="22">
        <f>$H$53</f>
        <v>1483.3</v>
      </c>
      <c r="J53" s="24">
        <v>1</v>
      </c>
      <c r="K53" s="23">
        <f>ROUND($I$53*$J$53,3)</f>
        <v>1483.3</v>
      </c>
      <c r="L53" s="61">
        <v>290</v>
      </c>
      <c r="M53" s="51"/>
      <c r="N53" s="52">
        <f t="shared" si="0"/>
        <v>290</v>
      </c>
      <c r="O53" s="52">
        <f t="shared" si="1"/>
        <v>430157</v>
      </c>
      <c r="P53" s="52">
        <f t="shared" si="2"/>
        <v>0</v>
      </c>
      <c r="Q53" s="52">
        <f t="shared" si="3"/>
        <v>430157</v>
      </c>
      <c r="R53" s="23"/>
      <c r="S53" s="23"/>
    </row>
    <row r="54" spans="1:19" s="1" customFormat="1" ht="21.9" customHeight="1" outlineLevel="6" x14ac:dyDescent="0.3">
      <c r="A54" s="25"/>
      <c r="B54" s="26" t="s">
        <v>83</v>
      </c>
      <c r="C54" s="27" t="s">
        <v>84</v>
      </c>
      <c r="D54" s="27"/>
      <c r="E54" s="27"/>
      <c r="F54" s="27"/>
      <c r="G54" s="27"/>
      <c r="H54" s="32">
        <v>1338.74</v>
      </c>
      <c r="I54" s="32">
        <f>$H$54</f>
        <v>1338.74</v>
      </c>
      <c r="J54" s="30">
        <v>0.45</v>
      </c>
      <c r="K54" s="29">
        <f>ROUND($I$54*$J$54,3)</f>
        <v>602.43299999999999</v>
      </c>
      <c r="L54" s="62"/>
      <c r="M54" s="54">
        <v>610</v>
      </c>
      <c r="N54" s="52">
        <f t="shared" si="0"/>
        <v>610</v>
      </c>
      <c r="O54" s="52">
        <f t="shared" si="1"/>
        <v>0</v>
      </c>
      <c r="P54" s="52">
        <f t="shared" si="2"/>
        <v>367484.13</v>
      </c>
      <c r="Q54" s="52">
        <f t="shared" si="3"/>
        <v>367484.13</v>
      </c>
      <c r="R54" s="31" t="s">
        <v>85</v>
      </c>
      <c r="S54" s="31"/>
    </row>
    <row r="55" spans="1:19" s="1" customFormat="1" ht="21.9" customHeight="1" outlineLevel="6" x14ac:dyDescent="0.3">
      <c r="A55" s="25"/>
      <c r="B55" s="26" t="s">
        <v>86</v>
      </c>
      <c r="C55" s="27" t="s">
        <v>84</v>
      </c>
      <c r="D55" s="27"/>
      <c r="E55" s="27"/>
      <c r="F55" s="27"/>
      <c r="G55" s="27"/>
      <c r="H55" s="28">
        <v>144.56</v>
      </c>
      <c r="I55" s="28">
        <f>$H$55</f>
        <v>144.56</v>
      </c>
      <c r="J55" s="30">
        <v>0.45</v>
      </c>
      <c r="K55" s="29">
        <f>ROUND($I$55*$J$55,3)</f>
        <v>65.052000000000007</v>
      </c>
      <c r="L55" s="62"/>
      <c r="M55" s="54">
        <v>610</v>
      </c>
      <c r="N55" s="52">
        <f t="shared" si="0"/>
        <v>610</v>
      </c>
      <c r="O55" s="52">
        <f t="shared" si="1"/>
        <v>0</v>
      </c>
      <c r="P55" s="52">
        <f t="shared" si="2"/>
        <v>39681.72</v>
      </c>
      <c r="Q55" s="52">
        <f t="shared" si="3"/>
        <v>39681.72</v>
      </c>
      <c r="R55" s="31" t="s">
        <v>87</v>
      </c>
      <c r="S55" s="31"/>
    </row>
    <row r="56" spans="1:19" s="1" customFormat="1" ht="12" customHeight="1" outlineLevel="4" x14ac:dyDescent="0.2">
      <c r="A56" s="7"/>
      <c r="B56" s="8" t="s">
        <v>88</v>
      </c>
      <c r="C56" s="9"/>
      <c r="D56" s="9"/>
      <c r="E56" s="9"/>
      <c r="F56" s="9"/>
      <c r="G56" s="9"/>
      <c r="H56" s="10"/>
      <c r="I56" s="10"/>
      <c r="J56" s="10"/>
      <c r="K56" s="10"/>
      <c r="L56" s="63"/>
      <c r="M56" s="55"/>
      <c r="N56" s="52">
        <f t="shared" si="0"/>
        <v>0</v>
      </c>
      <c r="O56" s="52">
        <f t="shared" si="1"/>
        <v>0</v>
      </c>
      <c r="P56" s="52">
        <f t="shared" si="2"/>
        <v>0</v>
      </c>
      <c r="Q56" s="52">
        <f t="shared" si="3"/>
        <v>0</v>
      </c>
      <c r="R56" s="10"/>
      <c r="S56" s="10"/>
    </row>
    <row r="57" spans="1:19" s="11" customFormat="1" ht="11.1" customHeight="1" outlineLevel="5" x14ac:dyDescent="0.2">
      <c r="A57" s="12">
        <v>8</v>
      </c>
      <c r="B57" s="13" t="s">
        <v>89</v>
      </c>
      <c r="C57" s="14" t="s">
        <v>63</v>
      </c>
      <c r="D57" s="14"/>
      <c r="E57" s="14"/>
      <c r="F57" s="14"/>
      <c r="G57" s="14"/>
      <c r="H57" s="35">
        <v>12.54</v>
      </c>
      <c r="I57" s="35">
        <v>12.54</v>
      </c>
      <c r="J57" s="16"/>
      <c r="K57" s="16">
        <f>$K$58</f>
        <v>12.54</v>
      </c>
      <c r="L57" s="60"/>
      <c r="M57" s="50"/>
      <c r="N57" s="52">
        <f t="shared" si="0"/>
        <v>0</v>
      </c>
      <c r="O57" s="52">
        <f t="shared" si="1"/>
        <v>0</v>
      </c>
      <c r="P57" s="52">
        <f t="shared" si="2"/>
        <v>0</v>
      </c>
      <c r="Q57" s="52">
        <f t="shared" si="3"/>
        <v>0</v>
      </c>
      <c r="R57" s="17"/>
      <c r="S57" s="17"/>
    </row>
    <row r="58" spans="1:19" s="18" customFormat="1" ht="11.1" customHeight="1" outlineLevel="6" x14ac:dyDescent="0.2">
      <c r="A58" s="19"/>
      <c r="B58" s="20" t="s">
        <v>22</v>
      </c>
      <c r="C58" s="21" t="s">
        <v>63</v>
      </c>
      <c r="D58" s="21"/>
      <c r="E58" s="21"/>
      <c r="F58" s="21"/>
      <c r="G58" s="21"/>
      <c r="H58" s="24">
        <v>12.54</v>
      </c>
      <c r="I58" s="24">
        <f>$H$58</f>
        <v>12.54</v>
      </c>
      <c r="J58" s="24">
        <v>1</v>
      </c>
      <c r="K58" s="23">
        <f>ROUND($I$58*$J$58,3)</f>
        <v>12.54</v>
      </c>
      <c r="L58" s="61">
        <v>300</v>
      </c>
      <c r="M58" s="51"/>
      <c r="N58" s="52">
        <f t="shared" si="0"/>
        <v>300</v>
      </c>
      <c r="O58" s="52">
        <f t="shared" si="1"/>
        <v>3761.9999999999995</v>
      </c>
      <c r="P58" s="52">
        <f t="shared" si="2"/>
        <v>0</v>
      </c>
      <c r="Q58" s="52">
        <f t="shared" si="3"/>
        <v>3761.9999999999995</v>
      </c>
      <c r="R58" s="23"/>
      <c r="S58" s="23"/>
    </row>
    <row r="59" spans="1:19" s="1" customFormat="1" ht="21.9" customHeight="1" outlineLevel="6" x14ac:dyDescent="0.2">
      <c r="A59" s="25"/>
      <c r="B59" s="26" t="s">
        <v>90</v>
      </c>
      <c r="C59" s="27" t="s">
        <v>63</v>
      </c>
      <c r="D59" s="27"/>
      <c r="E59" s="27"/>
      <c r="F59" s="27"/>
      <c r="G59" s="27"/>
      <c r="H59" s="28">
        <v>12.54</v>
      </c>
      <c r="I59" s="28">
        <f>$H$59</f>
        <v>12.54</v>
      </c>
      <c r="J59" s="34">
        <v>1.1000000000000001</v>
      </c>
      <c r="K59" s="29">
        <f>ROUND($I$59*$J$59,3)</f>
        <v>13.794</v>
      </c>
      <c r="L59" s="62"/>
      <c r="M59" s="53">
        <v>514</v>
      </c>
      <c r="N59" s="52">
        <f t="shared" si="0"/>
        <v>514</v>
      </c>
      <c r="O59" s="52">
        <f t="shared" si="1"/>
        <v>0</v>
      </c>
      <c r="P59" s="52">
        <f t="shared" si="2"/>
        <v>7090.116</v>
      </c>
      <c r="Q59" s="52">
        <f t="shared" si="3"/>
        <v>7090.116</v>
      </c>
      <c r="R59" s="31"/>
      <c r="S59" s="31"/>
    </row>
    <row r="60" spans="1:19" s="1" customFormat="1" ht="21.9" customHeight="1" outlineLevel="6" x14ac:dyDescent="0.2">
      <c r="A60" s="25"/>
      <c r="B60" s="26" t="s">
        <v>91</v>
      </c>
      <c r="C60" s="27" t="s">
        <v>63</v>
      </c>
      <c r="D60" s="27"/>
      <c r="E60" s="27"/>
      <c r="F60" s="27"/>
      <c r="G60" s="27"/>
      <c r="H60" s="28">
        <v>12.54</v>
      </c>
      <c r="I60" s="28">
        <f>$H$60</f>
        <v>12.54</v>
      </c>
      <c r="J60" s="34">
        <v>1.1000000000000001</v>
      </c>
      <c r="K60" s="29">
        <f>ROUND($I$60*$J$60,3)</f>
        <v>13.794</v>
      </c>
      <c r="L60" s="62"/>
      <c r="M60" s="53">
        <v>182</v>
      </c>
      <c r="N60" s="52">
        <f t="shared" si="0"/>
        <v>182</v>
      </c>
      <c r="O60" s="52">
        <f t="shared" si="1"/>
        <v>0</v>
      </c>
      <c r="P60" s="52">
        <f t="shared" si="2"/>
        <v>2510.5080000000003</v>
      </c>
      <c r="Q60" s="52">
        <f t="shared" si="3"/>
        <v>2510.5080000000003</v>
      </c>
      <c r="R60" s="31"/>
      <c r="S60" s="31"/>
    </row>
    <row r="61" spans="1:19" s="1" customFormat="1" ht="12" customHeight="1" outlineLevel="4" x14ac:dyDescent="0.2">
      <c r="A61" s="7"/>
      <c r="B61" s="8" t="s">
        <v>92</v>
      </c>
      <c r="C61" s="9"/>
      <c r="D61" s="9"/>
      <c r="E61" s="9"/>
      <c r="F61" s="9"/>
      <c r="G61" s="9"/>
      <c r="H61" s="10"/>
      <c r="I61" s="10"/>
      <c r="J61" s="10"/>
      <c r="K61" s="10"/>
      <c r="L61" s="63"/>
      <c r="M61" s="55"/>
      <c r="N61" s="52">
        <f t="shared" si="0"/>
        <v>0</v>
      </c>
      <c r="O61" s="52">
        <f t="shared" si="1"/>
        <v>0</v>
      </c>
      <c r="P61" s="52">
        <f t="shared" si="2"/>
        <v>0</v>
      </c>
      <c r="Q61" s="52">
        <f t="shared" si="3"/>
        <v>0</v>
      </c>
      <c r="R61" s="10"/>
      <c r="S61" s="10"/>
    </row>
    <row r="62" spans="1:19" s="11" customFormat="1" ht="11.1" customHeight="1" outlineLevel="5" x14ac:dyDescent="0.2">
      <c r="A62" s="12">
        <v>9</v>
      </c>
      <c r="B62" s="13" t="s">
        <v>80</v>
      </c>
      <c r="C62" s="14" t="s">
        <v>49</v>
      </c>
      <c r="D62" s="14"/>
      <c r="E62" s="14"/>
      <c r="F62" s="14"/>
      <c r="G62" s="14"/>
      <c r="H62" s="35">
        <v>41.087000000000003</v>
      </c>
      <c r="I62" s="35">
        <v>41.087000000000003</v>
      </c>
      <c r="J62" s="16"/>
      <c r="K62" s="16">
        <f>$K$63</f>
        <v>41.087000000000003</v>
      </c>
      <c r="L62" s="60"/>
      <c r="M62" s="50"/>
      <c r="N62" s="52">
        <f t="shared" si="0"/>
        <v>0</v>
      </c>
      <c r="O62" s="52">
        <f t="shared" si="1"/>
        <v>0</v>
      </c>
      <c r="P62" s="52">
        <f t="shared" si="2"/>
        <v>0</v>
      </c>
      <c r="Q62" s="52">
        <f t="shared" si="3"/>
        <v>0</v>
      </c>
      <c r="R62" s="17"/>
      <c r="S62" s="17"/>
    </row>
    <row r="63" spans="1:19" s="18" customFormat="1" ht="11.1" customHeight="1" outlineLevel="6" x14ac:dyDescent="0.2">
      <c r="A63" s="19"/>
      <c r="B63" s="20" t="s">
        <v>22</v>
      </c>
      <c r="C63" s="21" t="s">
        <v>49</v>
      </c>
      <c r="D63" s="21"/>
      <c r="E63" s="21"/>
      <c r="F63" s="21"/>
      <c r="G63" s="21"/>
      <c r="H63" s="24">
        <v>41.087000000000003</v>
      </c>
      <c r="I63" s="24">
        <f>$H$63</f>
        <v>41.087000000000003</v>
      </c>
      <c r="J63" s="24">
        <v>1</v>
      </c>
      <c r="K63" s="23">
        <f>ROUND($I$63*$J$63,3)</f>
        <v>41.087000000000003</v>
      </c>
      <c r="L63" s="61">
        <v>30</v>
      </c>
      <c r="M63" s="51"/>
      <c r="N63" s="52">
        <f t="shared" si="0"/>
        <v>30</v>
      </c>
      <c r="O63" s="52">
        <f t="shared" si="1"/>
        <v>1232.6100000000001</v>
      </c>
      <c r="P63" s="52">
        <f t="shared" si="2"/>
        <v>0</v>
      </c>
      <c r="Q63" s="52">
        <f t="shared" si="3"/>
        <v>1232.6100000000001</v>
      </c>
      <c r="R63" s="23"/>
      <c r="S63" s="23"/>
    </row>
    <row r="64" spans="1:19" s="1" customFormat="1" ht="11.1" customHeight="1" outlineLevel="6" x14ac:dyDescent="0.2">
      <c r="A64" s="25"/>
      <c r="B64" s="26" t="s">
        <v>81</v>
      </c>
      <c r="C64" s="27" t="s">
        <v>57</v>
      </c>
      <c r="D64" s="27"/>
      <c r="E64" s="27"/>
      <c r="F64" s="27"/>
      <c r="G64" s="27"/>
      <c r="H64" s="28">
        <v>41.087000000000003</v>
      </c>
      <c r="I64" s="28">
        <f>$H$64</f>
        <v>41.087000000000003</v>
      </c>
      <c r="J64" s="34">
        <v>0.3</v>
      </c>
      <c r="K64" s="29">
        <f>ROUND($I$64*$J$64,3)</f>
        <v>12.326000000000001</v>
      </c>
      <c r="L64" s="62"/>
      <c r="M64" s="53">
        <v>108.5</v>
      </c>
      <c r="N64" s="52">
        <f t="shared" si="0"/>
        <v>108.5</v>
      </c>
      <c r="O64" s="52">
        <f t="shared" si="1"/>
        <v>0</v>
      </c>
      <c r="P64" s="52">
        <f t="shared" si="2"/>
        <v>1337.3710000000001</v>
      </c>
      <c r="Q64" s="52">
        <f t="shared" si="3"/>
        <v>1337.3710000000001</v>
      </c>
      <c r="R64" s="31"/>
      <c r="S64" s="31"/>
    </row>
    <row r="65" spans="1:19" s="11" customFormat="1" ht="11.1" customHeight="1" outlineLevel="5" x14ac:dyDescent="0.2">
      <c r="A65" s="12">
        <v>10</v>
      </c>
      <c r="B65" s="13" t="s">
        <v>78</v>
      </c>
      <c r="C65" s="14" t="s">
        <v>49</v>
      </c>
      <c r="D65" s="14"/>
      <c r="E65" s="14"/>
      <c r="F65" s="14"/>
      <c r="G65" s="14"/>
      <c r="H65" s="35">
        <v>41.087000000000003</v>
      </c>
      <c r="I65" s="35">
        <v>41.087000000000003</v>
      </c>
      <c r="J65" s="16"/>
      <c r="K65" s="16">
        <f>$K$66</f>
        <v>41.087000000000003</v>
      </c>
      <c r="L65" s="60"/>
      <c r="M65" s="50"/>
      <c r="N65" s="52">
        <f t="shared" si="0"/>
        <v>0</v>
      </c>
      <c r="O65" s="52">
        <f t="shared" si="1"/>
        <v>0</v>
      </c>
      <c r="P65" s="52">
        <f t="shared" si="2"/>
        <v>0</v>
      </c>
      <c r="Q65" s="52">
        <f t="shared" si="3"/>
        <v>0</v>
      </c>
      <c r="R65" s="17"/>
      <c r="S65" s="17"/>
    </row>
    <row r="66" spans="1:19" s="18" customFormat="1" ht="11.1" customHeight="1" outlineLevel="6" x14ac:dyDescent="0.2">
      <c r="A66" s="19"/>
      <c r="B66" s="20" t="s">
        <v>22</v>
      </c>
      <c r="C66" s="21" t="s">
        <v>49</v>
      </c>
      <c r="D66" s="21"/>
      <c r="E66" s="21"/>
      <c r="F66" s="21"/>
      <c r="G66" s="21"/>
      <c r="H66" s="24">
        <v>41.087000000000003</v>
      </c>
      <c r="I66" s="24">
        <f>$H$66</f>
        <v>41.087000000000003</v>
      </c>
      <c r="J66" s="24">
        <v>1</v>
      </c>
      <c r="K66" s="23">
        <f>ROUND($I$66*$J$66,3)</f>
        <v>41.087000000000003</v>
      </c>
      <c r="L66" s="61">
        <v>380</v>
      </c>
      <c r="M66" s="51"/>
      <c r="N66" s="52">
        <f t="shared" si="0"/>
        <v>380</v>
      </c>
      <c r="O66" s="52">
        <f t="shared" si="1"/>
        <v>15613.060000000001</v>
      </c>
      <c r="P66" s="52">
        <f t="shared" si="2"/>
        <v>0</v>
      </c>
      <c r="Q66" s="52">
        <f t="shared" si="3"/>
        <v>15613.060000000001</v>
      </c>
      <c r="R66" s="23"/>
      <c r="S66" s="23"/>
    </row>
    <row r="67" spans="1:19" s="1" customFormat="1" ht="11.1" customHeight="1" outlineLevel="6" x14ac:dyDescent="0.2">
      <c r="A67" s="25"/>
      <c r="B67" s="26" t="s">
        <v>79</v>
      </c>
      <c r="C67" s="27" t="s">
        <v>57</v>
      </c>
      <c r="D67" s="27"/>
      <c r="E67" s="27"/>
      <c r="F67" s="27"/>
      <c r="G67" s="27"/>
      <c r="H67" s="28">
        <v>41.087000000000003</v>
      </c>
      <c r="I67" s="28">
        <f>$H$67</f>
        <v>41.087000000000003</v>
      </c>
      <c r="J67" s="33">
        <v>3</v>
      </c>
      <c r="K67" s="29">
        <f>ROUND($I$67*$J$67,3)</f>
        <v>123.261</v>
      </c>
      <c r="L67" s="62"/>
      <c r="M67" s="53">
        <v>22</v>
      </c>
      <c r="N67" s="52">
        <f t="shared" si="0"/>
        <v>22</v>
      </c>
      <c r="O67" s="52">
        <f t="shared" si="1"/>
        <v>0</v>
      </c>
      <c r="P67" s="52">
        <f t="shared" si="2"/>
        <v>2711.7419999999997</v>
      </c>
      <c r="Q67" s="52">
        <f t="shared" si="3"/>
        <v>2711.7419999999997</v>
      </c>
      <c r="R67" s="31"/>
      <c r="S67" s="31"/>
    </row>
    <row r="68" spans="1:19" s="11" customFormat="1" ht="11.1" customHeight="1" outlineLevel="5" x14ac:dyDescent="0.2">
      <c r="A68" s="12">
        <v>11</v>
      </c>
      <c r="B68" s="13" t="s">
        <v>74</v>
      </c>
      <c r="C68" s="14" t="s">
        <v>49</v>
      </c>
      <c r="D68" s="14"/>
      <c r="E68" s="14"/>
      <c r="F68" s="14"/>
      <c r="G68" s="14"/>
      <c r="H68" s="35">
        <v>41.087000000000003</v>
      </c>
      <c r="I68" s="35">
        <v>41.087000000000003</v>
      </c>
      <c r="J68" s="16"/>
      <c r="K68" s="16">
        <f>$K$69</f>
        <v>41.087000000000003</v>
      </c>
      <c r="L68" s="60"/>
      <c r="M68" s="50"/>
      <c r="N68" s="52">
        <f t="shared" si="0"/>
        <v>0</v>
      </c>
      <c r="O68" s="52">
        <f t="shared" si="1"/>
        <v>0</v>
      </c>
      <c r="P68" s="52">
        <f t="shared" si="2"/>
        <v>0</v>
      </c>
      <c r="Q68" s="52">
        <f t="shared" si="3"/>
        <v>0</v>
      </c>
      <c r="R68" s="17"/>
      <c r="S68" s="17"/>
    </row>
    <row r="69" spans="1:19" s="18" customFormat="1" ht="11.1" customHeight="1" outlineLevel="6" x14ac:dyDescent="0.2">
      <c r="A69" s="19"/>
      <c r="B69" s="20" t="s">
        <v>22</v>
      </c>
      <c r="C69" s="21" t="s">
        <v>49</v>
      </c>
      <c r="D69" s="21"/>
      <c r="E69" s="21"/>
      <c r="F69" s="21"/>
      <c r="G69" s="21"/>
      <c r="H69" s="24">
        <v>41.087000000000003</v>
      </c>
      <c r="I69" s="24">
        <f>$H$69</f>
        <v>41.087000000000003</v>
      </c>
      <c r="J69" s="24">
        <v>1</v>
      </c>
      <c r="K69" s="23">
        <f>ROUND($I$69*$J$69,3)</f>
        <v>41.087000000000003</v>
      </c>
      <c r="L69" s="61">
        <v>450</v>
      </c>
      <c r="M69" s="51"/>
      <c r="N69" s="52">
        <f t="shared" si="0"/>
        <v>450</v>
      </c>
      <c r="O69" s="52">
        <f t="shared" si="1"/>
        <v>18489.150000000001</v>
      </c>
      <c r="P69" s="52">
        <f t="shared" si="2"/>
        <v>0</v>
      </c>
      <c r="Q69" s="52">
        <f t="shared" si="3"/>
        <v>18489.150000000001</v>
      </c>
      <c r="R69" s="23"/>
      <c r="S69" s="23"/>
    </row>
    <row r="70" spans="1:19" s="1" customFormat="1" ht="21.9" customHeight="1" outlineLevel="6" x14ac:dyDescent="0.2">
      <c r="A70" s="25"/>
      <c r="B70" s="26" t="s">
        <v>75</v>
      </c>
      <c r="C70" s="27" t="s">
        <v>49</v>
      </c>
      <c r="D70" s="27"/>
      <c r="E70" s="27"/>
      <c r="F70" s="27"/>
      <c r="G70" s="27"/>
      <c r="H70" s="28">
        <v>41.087000000000003</v>
      </c>
      <c r="I70" s="28">
        <f>$H$70</f>
        <v>41.087000000000003</v>
      </c>
      <c r="J70" s="34">
        <v>1.2</v>
      </c>
      <c r="K70" s="29">
        <f>ROUND($I$70*$J$70,3)</f>
        <v>49.304000000000002</v>
      </c>
      <c r="L70" s="62"/>
      <c r="M70" s="53">
        <v>70</v>
      </c>
      <c r="N70" s="52">
        <f t="shared" si="0"/>
        <v>70</v>
      </c>
      <c r="O70" s="52">
        <f t="shared" si="1"/>
        <v>0</v>
      </c>
      <c r="P70" s="52">
        <f t="shared" si="2"/>
        <v>3451.28</v>
      </c>
      <c r="Q70" s="52">
        <f t="shared" si="3"/>
        <v>3451.28</v>
      </c>
      <c r="R70" s="31"/>
      <c r="S70" s="31"/>
    </row>
    <row r="71" spans="1:19" s="1" customFormat="1" ht="11.1" customHeight="1" outlineLevel="6" x14ac:dyDescent="0.2">
      <c r="A71" s="25"/>
      <c r="B71" s="26" t="s">
        <v>76</v>
      </c>
      <c r="C71" s="27" t="s">
        <v>57</v>
      </c>
      <c r="D71" s="27"/>
      <c r="E71" s="27"/>
      <c r="F71" s="27"/>
      <c r="G71" s="27"/>
      <c r="H71" s="28">
        <v>41.087000000000003</v>
      </c>
      <c r="I71" s="28">
        <f>$H$71</f>
        <v>41.087000000000003</v>
      </c>
      <c r="J71" s="33">
        <v>6</v>
      </c>
      <c r="K71" s="29">
        <f>ROUND($I$71*$J$71,3)</f>
        <v>246.52199999999999</v>
      </c>
      <c r="L71" s="62"/>
      <c r="M71" s="53">
        <v>27.9</v>
      </c>
      <c r="N71" s="52">
        <f t="shared" si="0"/>
        <v>27.9</v>
      </c>
      <c r="O71" s="52">
        <f t="shared" si="1"/>
        <v>0</v>
      </c>
      <c r="P71" s="52">
        <f t="shared" si="2"/>
        <v>6877.9637999999995</v>
      </c>
      <c r="Q71" s="52">
        <f t="shared" si="3"/>
        <v>6877.9637999999995</v>
      </c>
      <c r="R71" s="31"/>
      <c r="S71" s="31"/>
    </row>
    <row r="72" spans="1:19" s="1" customFormat="1" ht="21.9" customHeight="1" outlineLevel="6" x14ac:dyDescent="0.2">
      <c r="A72" s="25"/>
      <c r="B72" s="26" t="s">
        <v>93</v>
      </c>
      <c r="C72" s="27" t="s">
        <v>63</v>
      </c>
      <c r="D72" s="27"/>
      <c r="E72" s="27"/>
      <c r="F72" s="27"/>
      <c r="G72" s="27"/>
      <c r="H72" s="28">
        <v>41.087000000000003</v>
      </c>
      <c r="I72" s="28">
        <f>$H$72</f>
        <v>41.087000000000003</v>
      </c>
      <c r="J72" s="34">
        <v>1.1000000000000001</v>
      </c>
      <c r="K72" s="29">
        <f>ROUND($I$72*$J$72,3)</f>
        <v>45.195999999999998</v>
      </c>
      <c r="L72" s="62"/>
      <c r="M72" s="53">
        <v>130</v>
      </c>
      <c r="N72" s="52">
        <f t="shared" si="0"/>
        <v>130</v>
      </c>
      <c r="O72" s="52">
        <f t="shared" si="1"/>
        <v>0</v>
      </c>
      <c r="P72" s="52">
        <f t="shared" si="2"/>
        <v>5875.48</v>
      </c>
      <c r="Q72" s="52">
        <f t="shared" si="3"/>
        <v>5875.48</v>
      </c>
      <c r="R72" s="31"/>
      <c r="S72" s="31"/>
    </row>
    <row r="73" spans="1:19" s="1" customFormat="1" ht="21.9" customHeight="1" outlineLevel="6" x14ac:dyDescent="0.2">
      <c r="A73" s="25"/>
      <c r="B73" s="26" t="s">
        <v>77</v>
      </c>
      <c r="C73" s="27" t="s">
        <v>63</v>
      </c>
      <c r="D73" s="27"/>
      <c r="E73" s="27"/>
      <c r="F73" s="27"/>
      <c r="G73" s="27"/>
      <c r="H73" s="28">
        <v>41.087000000000003</v>
      </c>
      <c r="I73" s="28">
        <f>$H$73</f>
        <v>41.087000000000003</v>
      </c>
      <c r="J73" s="34">
        <v>1.1000000000000001</v>
      </c>
      <c r="K73" s="29">
        <f>ROUND($I$73*$J$73,3)</f>
        <v>45.195999999999998</v>
      </c>
      <c r="L73" s="62"/>
      <c r="M73" s="53">
        <v>25</v>
      </c>
      <c r="N73" s="52">
        <f t="shared" si="0"/>
        <v>25</v>
      </c>
      <c r="O73" s="52">
        <f t="shared" si="1"/>
        <v>0</v>
      </c>
      <c r="P73" s="52">
        <f t="shared" si="2"/>
        <v>1129.8999999999999</v>
      </c>
      <c r="Q73" s="52">
        <f t="shared" si="3"/>
        <v>1129.8999999999999</v>
      </c>
      <c r="R73" s="31"/>
      <c r="S73" s="31"/>
    </row>
    <row r="74" spans="1:19" s="1" customFormat="1" ht="21.9" customHeight="1" outlineLevel="6" x14ac:dyDescent="0.2">
      <c r="A74" s="25"/>
      <c r="B74" s="26" t="s">
        <v>94</v>
      </c>
      <c r="C74" s="27" t="s">
        <v>63</v>
      </c>
      <c r="D74" s="27"/>
      <c r="E74" s="27"/>
      <c r="F74" s="27"/>
      <c r="G74" s="27"/>
      <c r="H74" s="28">
        <v>41.087000000000003</v>
      </c>
      <c r="I74" s="28">
        <f>$H$74</f>
        <v>41.087000000000003</v>
      </c>
      <c r="J74" s="34">
        <v>1.1000000000000001</v>
      </c>
      <c r="K74" s="29">
        <f>ROUND($I$74*$J$74,3)</f>
        <v>45.195999999999998</v>
      </c>
      <c r="L74" s="62"/>
      <c r="M74" s="53">
        <v>180</v>
      </c>
      <c r="N74" s="52">
        <f t="shared" si="0"/>
        <v>180</v>
      </c>
      <c r="O74" s="52">
        <f t="shared" si="1"/>
        <v>0</v>
      </c>
      <c r="P74" s="52">
        <f t="shared" si="2"/>
        <v>8135.28</v>
      </c>
      <c r="Q74" s="52">
        <f t="shared" si="3"/>
        <v>8135.28</v>
      </c>
      <c r="R74" s="31"/>
      <c r="S74" s="31"/>
    </row>
    <row r="75" spans="1:19" s="11" customFormat="1" ht="11.1" customHeight="1" outlineLevel="5" x14ac:dyDescent="0.2">
      <c r="A75" s="12">
        <v>12</v>
      </c>
      <c r="B75" s="13" t="s">
        <v>82</v>
      </c>
      <c r="C75" s="14" t="s">
        <v>49</v>
      </c>
      <c r="D75" s="14"/>
      <c r="E75" s="14"/>
      <c r="F75" s="14"/>
      <c r="G75" s="14"/>
      <c r="H75" s="35">
        <v>41.087000000000003</v>
      </c>
      <c r="I75" s="35">
        <v>41.087000000000003</v>
      </c>
      <c r="J75" s="16"/>
      <c r="K75" s="16">
        <f>$K$76</f>
        <v>41.087000000000003</v>
      </c>
      <c r="L75" s="60"/>
      <c r="M75" s="50"/>
      <c r="N75" s="52">
        <f t="shared" si="0"/>
        <v>0</v>
      </c>
      <c r="O75" s="52">
        <f t="shared" si="1"/>
        <v>0</v>
      </c>
      <c r="P75" s="52">
        <f t="shared" si="2"/>
        <v>0</v>
      </c>
      <c r="Q75" s="52">
        <f t="shared" si="3"/>
        <v>0</v>
      </c>
      <c r="R75" s="17"/>
      <c r="S75" s="17"/>
    </row>
    <row r="76" spans="1:19" s="18" customFormat="1" ht="11.1" customHeight="1" outlineLevel="6" x14ac:dyDescent="0.2">
      <c r="A76" s="19"/>
      <c r="B76" s="20" t="s">
        <v>22</v>
      </c>
      <c r="C76" s="21" t="s">
        <v>49</v>
      </c>
      <c r="D76" s="21"/>
      <c r="E76" s="21"/>
      <c r="F76" s="21"/>
      <c r="G76" s="21"/>
      <c r="H76" s="24">
        <v>41.087000000000003</v>
      </c>
      <c r="I76" s="24">
        <f>$H$76</f>
        <v>41.087000000000003</v>
      </c>
      <c r="J76" s="24">
        <v>1</v>
      </c>
      <c r="K76" s="23">
        <f>ROUND($I$76*$J$76,3)</f>
        <v>41.087000000000003</v>
      </c>
      <c r="L76" s="61">
        <v>290</v>
      </c>
      <c r="M76" s="51"/>
      <c r="N76" s="52">
        <f t="shared" si="0"/>
        <v>290</v>
      </c>
      <c r="O76" s="52">
        <f t="shared" si="1"/>
        <v>11915.230000000001</v>
      </c>
      <c r="P76" s="52">
        <f t="shared" si="2"/>
        <v>0</v>
      </c>
      <c r="Q76" s="52">
        <f t="shared" si="3"/>
        <v>11915.230000000001</v>
      </c>
      <c r="R76" s="23"/>
      <c r="S76" s="23"/>
    </row>
    <row r="77" spans="1:19" s="1" customFormat="1" ht="21.9" customHeight="1" outlineLevel="6" x14ac:dyDescent="0.3">
      <c r="A77" s="25"/>
      <c r="B77" s="26" t="s">
        <v>83</v>
      </c>
      <c r="C77" s="27" t="s">
        <v>84</v>
      </c>
      <c r="D77" s="27"/>
      <c r="E77" s="27"/>
      <c r="F77" s="27"/>
      <c r="G77" s="27"/>
      <c r="H77" s="28">
        <v>35.756</v>
      </c>
      <c r="I77" s="28">
        <f>$H$77</f>
        <v>35.756</v>
      </c>
      <c r="J77" s="30">
        <v>0.45</v>
      </c>
      <c r="K77" s="29">
        <f>ROUND($I$77*$J$77,3)</f>
        <v>16.09</v>
      </c>
      <c r="L77" s="62"/>
      <c r="M77" s="54">
        <v>610</v>
      </c>
      <c r="N77" s="52">
        <f t="shared" si="0"/>
        <v>610</v>
      </c>
      <c r="O77" s="52">
        <f t="shared" si="1"/>
        <v>0</v>
      </c>
      <c r="P77" s="52">
        <f t="shared" si="2"/>
        <v>9814.9</v>
      </c>
      <c r="Q77" s="52">
        <f t="shared" si="3"/>
        <v>9814.9</v>
      </c>
      <c r="R77" s="31" t="s">
        <v>85</v>
      </c>
      <c r="S77" s="31"/>
    </row>
    <row r="78" spans="1:19" s="1" customFormat="1" ht="21.9" customHeight="1" outlineLevel="6" x14ac:dyDescent="0.3">
      <c r="A78" s="25"/>
      <c r="B78" s="26" t="s">
        <v>86</v>
      </c>
      <c r="C78" s="27" t="s">
        <v>84</v>
      </c>
      <c r="D78" s="27"/>
      <c r="E78" s="27"/>
      <c r="F78" s="27"/>
      <c r="G78" s="27"/>
      <c r="H78" s="28">
        <v>5.3310000000000004</v>
      </c>
      <c r="I78" s="28">
        <f>$H$78</f>
        <v>5.3310000000000004</v>
      </c>
      <c r="J78" s="30">
        <v>0.45</v>
      </c>
      <c r="K78" s="29">
        <f>ROUND($I$78*$J$78,3)</f>
        <v>2.399</v>
      </c>
      <c r="L78" s="62"/>
      <c r="M78" s="54">
        <v>610</v>
      </c>
      <c r="N78" s="52">
        <f t="shared" si="0"/>
        <v>610</v>
      </c>
      <c r="O78" s="52">
        <f t="shared" si="1"/>
        <v>0</v>
      </c>
      <c r="P78" s="52">
        <f t="shared" si="2"/>
        <v>1463.39</v>
      </c>
      <c r="Q78" s="52">
        <f t="shared" si="3"/>
        <v>1463.39</v>
      </c>
      <c r="R78" s="31" t="s">
        <v>87</v>
      </c>
      <c r="S78" s="31"/>
    </row>
    <row r="79" spans="1:19" s="1" customFormat="1" ht="12" customHeight="1" outlineLevel="4" x14ac:dyDescent="0.2">
      <c r="A79" s="7"/>
      <c r="B79" s="8" t="s">
        <v>95</v>
      </c>
      <c r="C79" s="9"/>
      <c r="D79" s="9"/>
      <c r="E79" s="9"/>
      <c r="F79" s="9"/>
      <c r="G79" s="9"/>
      <c r="H79" s="10"/>
      <c r="I79" s="10"/>
      <c r="J79" s="10"/>
      <c r="K79" s="10"/>
      <c r="L79" s="63"/>
      <c r="M79" s="55"/>
      <c r="N79" s="52">
        <f t="shared" si="0"/>
        <v>0</v>
      </c>
      <c r="O79" s="52">
        <f t="shared" si="1"/>
        <v>0</v>
      </c>
      <c r="P79" s="52">
        <f t="shared" si="2"/>
        <v>0</v>
      </c>
      <c r="Q79" s="52">
        <f t="shared" si="3"/>
        <v>0</v>
      </c>
      <c r="R79" s="10"/>
      <c r="S79" s="10"/>
    </row>
    <row r="80" spans="1:19" s="11" customFormat="1" ht="32.1" customHeight="1" outlineLevel="5" x14ac:dyDescent="0.2">
      <c r="A80" s="12">
        <v>13</v>
      </c>
      <c r="B80" s="13" t="s">
        <v>48</v>
      </c>
      <c r="C80" s="14" t="s">
        <v>49</v>
      </c>
      <c r="D80" s="14"/>
      <c r="E80" s="14"/>
      <c r="F80" s="14"/>
      <c r="G80" s="14"/>
      <c r="H80" s="35">
        <v>188.95</v>
      </c>
      <c r="I80" s="35">
        <v>188.95</v>
      </c>
      <c r="J80" s="16"/>
      <c r="K80" s="16">
        <f>$K$81</f>
        <v>188.95</v>
      </c>
      <c r="L80" s="60"/>
      <c r="M80" s="50"/>
      <c r="N80" s="52">
        <f t="shared" si="0"/>
        <v>0</v>
      </c>
      <c r="O80" s="52">
        <f t="shared" si="1"/>
        <v>0</v>
      </c>
      <c r="P80" s="52">
        <f t="shared" si="2"/>
        <v>0</v>
      </c>
      <c r="Q80" s="52">
        <f t="shared" si="3"/>
        <v>0</v>
      </c>
      <c r="R80" s="17" t="s">
        <v>96</v>
      </c>
      <c r="S80" s="17"/>
    </row>
    <row r="81" spans="1:19" s="18" customFormat="1" ht="11.1" customHeight="1" outlineLevel="6" x14ac:dyDescent="0.2">
      <c r="A81" s="19"/>
      <c r="B81" s="20" t="s">
        <v>22</v>
      </c>
      <c r="C81" s="21" t="s">
        <v>49</v>
      </c>
      <c r="D81" s="21"/>
      <c r="E81" s="21"/>
      <c r="F81" s="21"/>
      <c r="G81" s="21"/>
      <c r="H81" s="24">
        <v>188.95</v>
      </c>
      <c r="I81" s="24">
        <f>$H$81</f>
        <v>188.95</v>
      </c>
      <c r="J81" s="24">
        <v>1</v>
      </c>
      <c r="K81" s="23">
        <f>ROUND($I$81*$J$81,3)</f>
        <v>188.95</v>
      </c>
      <c r="L81" s="61">
        <v>550</v>
      </c>
      <c r="M81" s="51"/>
      <c r="N81" s="52">
        <f t="shared" si="0"/>
        <v>550</v>
      </c>
      <c r="O81" s="52">
        <f t="shared" si="1"/>
        <v>103922.5</v>
      </c>
      <c r="P81" s="52">
        <f t="shared" si="2"/>
        <v>0</v>
      </c>
      <c r="Q81" s="52">
        <f t="shared" si="3"/>
        <v>103922.5</v>
      </c>
      <c r="R81" s="23"/>
      <c r="S81" s="23"/>
    </row>
    <row r="82" spans="1:19" s="1" customFormat="1" ht="21.9" customHeight="1" outlineLevel="6" x14ac:dyDescent="0.2">
      <c r="A82" s="25"/>
      <c r="B82" s="26" t="s">
        <v>61</v>
      </c>
      <c r="C82" s="27" t="s">
        <v>59</v>
      </c>
      <c r="D82" s="27"/>
      <c r="E82" s="27"/>
      <c r="F82" s="27"/>
      <c r="G82" s="27"/>
      <c r="H82" s="28">
        <v>188.95</v>
      </c>
      <c r="I82" s="28">
        <f>$H$82</f>
        <v>188.95</v>
      </c>
      <c r="J82" s="33">
        <v>6</v>
      </c>
      <c r="K82" s="29">
        <f>ROUND($I$82*$J$82,3)</f>
        <v>1133.7</v>
      </c>
      <c r="L82" s="62"/>
      <c r="M82" s="53">
        <v>14</v>
      </c>
      <c r="N82" s="52">
        <f t="shared" si="0"/>
        <v>14</v>
      </c>
      <c r="O82" s="52">
        <f t="shared" si="1"/>
        <v>0</v>
      </c>
      <c r="P82" s="52">
        <f t="shared" si="2"/>
        <v>15871.800000000001</v>
      </c>
      <c r="Q82" s="52">
        <f t="shared" si="3"/>
        <v>15871.800000000001</v>
      </c>
      <c r="R82" s="31"/>
      <c r="S82" s="31"/>
    </row>
    <row r="83" spans="1:19" s="1" customFormat="1" ht="11.1" customHeight="1" outlineLevel="6" x14ac:dyDescent="0.2">
      <c r="A83" s="25"/>
      <c r="B83" s="26" t="s">
        <v>56</v>
      </c>
      <c r="C83" s="27" t="s">
        <v>57</v>
      </c>
      <c r="D83" s="27"/>
      <c r="E83" s="27"/>
      <c r="F83" s="27"/>
      <c r="G83" s="27"/>
      <c r="H83" s="28">
        <v>188.95</v>
      </c>
      <c r="I83" s="28">
        <f>$H$83</f>
        <v>188.95</v>
      </c>
      <c r="J83" s="33">
        <v>6</v>
      </c>
      <c r="K83" s="29">
        <f>ROUND($I$83*$J$83,3)</f>
        <v>1133.7</v>
      </c>
      <c r="L83" s="62"/>
      <c r="M83" s="53">
        <v>27.9</v>
      </c>
      <c r="N83" s="52">
        <f t="shared" ref="N83:N103" si="4">L83+M83</f>
        <v>27.9</v>
      </c>
      <c r="O83" s="52">
        <f t="shared" ref="O83:O103" si="5">L83*K83</f>
        <v>0</v>
      </c>
      <c r="P83" s="52">
        <f t="shared" ref="P83:P103" si="6">M83*K83</f>
        <v>31630.23</v>
      </c>
      <c r="Q83" s="52">
        <f t="shared" ref="Q83:Q103" si="7">O83+P83</f>
        <v>31630.23</v>
      </c>
      <c r="R83" s="31"/>
      <c r="S83" s="31"/>
    </row>
    <row r="84" spans="1:19" s="1" customFormat="1" ht="11.1" customHeight="1" outlineLevel="6" x14ac:dyDescent="0.2">
      <c r="A84" s="25"/>
      <c r="B84" s="26" t="s">
        <v>62</v>
      </c>
      <c r="C84" s="27" t="s">
        <v>63</v>
      </c>
      <c r="D84" s="27"/>
      <c r="E84" s="27"/>
      <c r="F84" s="27"/>
      <c r="G84" s="27"/>
      <c r="H84" s="28">
        <v>54.9</v>
      </c>
      <c r="I84" s="28">
        <f>$H$84</f>
        <v>54.9</v>
      </c>
      <c r="J84" s="34">
        <v>1.1000000000000001</v>
      </c>
      <c r="K84" s="29">
        <f>ROUND($I$84*$J$84,3)</f>
        <v>60.39</v>
      </c>
      <c r="L84" s="62"/>
      <c r="M84" s="53">
        <v>472</v>
      </c>
      <c r="N84" s="52">
        <f t="shared" si="4"/>
        <v>472</v>
      </c>
      <c r="O84" s="52">
        <f t="shared" si="5"/>
        <v>0</v>
      </c>
      <c r="P84" s="52">
        <f t="shared" si="6"/>
        <v>28504.080000000002</v>
      </c>
      <c r="Q84" s="52">
        <f t="shared" si="7"/>
        <v>28504.080000000002</v>
      </c>
      <c r="R84" s="31"/>
      <c r="S84" s="31"/>
    </row>
    <row r="85" spans="1:19" s="1" customFormat="1" ht="21.9" customHeight="1" outlineLevel="6" x14ac:dyDescent="0.2">
      <c r="A85" s="25"/>
      <c r="B85" s="26" t="s">
        <v>97</v>
      </c>
      <c r="C85" s="27" t="s">
        <v>52</v>
      </c>
      <c r="D85" s="27"/>
      <c r="E85" s="27"/>
      <c r="F85" s="27"/>
      <c r="G85" s="27"/>
      <c r="H85" s="28">
        <v>28.343</v>
      </c>
      <c r="I85" s="28">
        <f>$H$85</f>
        <v>28.343</v>
      </c>
      <c r="J85" s="30">
        <v>1.05</v>
      </c>
      <c r="K85" s="29">
        <f>ROUND($I$85*$J$85,3)</f>
        <v>29.76</v>
      </c>
      <c r="L85" s="62"/>
      <c r="M85" s="53">
        <v>8355</v>
      </c>
      <c r="N85" s="52">
        <f t="shared" si="4"/>
        <v>8355</v>
      </c>
      <c r="O85" s="52">
        <f t="shared" si="5"/>
        <v>0</v>
      </c>
      <c r="P85" s="52">
        <f t="shared" si="6"/>
        <v>248644.80000000002</v>
      </c>
      <c r="Q85" s="52">
        <f t="shared" si="7"/>
        <v>248644.80000000002</v>
      </c>
      <c r="R85" s="31"/>
      <c r="S85" s="31"/>
    </row>
    <row r="86" spans="1:19" s="11" customFormat="1" ht="11.1" customHeight="1" outlineLevel="5" x14ac:dyDescent="0.2">
      <c r="A86" s="12">
        <v>14</v>
      </c>
      <c r="B86" s="13" t="s">
        <v>80</v>
      </c>
      <c r="C86" s="14" t="s">
        <v>49</v>
      </c>
      <c r="D86" s="14"/>
      <c r="E86" s="14"/>
      <c r="F86" s="14"/>
      <c r="G86" s="14"/>
      <c r="H86" s="35">
        <v>155.376</v>
      </c>
      <c r="I86" s="35">
        <v>155.376</v>
      </c>
      <c r="J86" s="16"/>
      <c r="K86" s="16">
        <f>$K$87</f>
        <v>155.376</v>
      </c>
      <c r="L86" s="60"/>
      <c r="M86" s="50"/>
      <c r="N86" s="52">
        <f t="shared" si="4"/>
        <v>0</v>
      </c>
      <c r="O86" s="52">
        <f t="shared" si="5"/>
        <v>0</v>
      </c>
      <c r="P86" s="52">
        <f t="shared" si="6"/>
        <v>0</v>
      </c>
      <c r="Q86" s="52">
        <f t="shared" si="7"/>
        <v>0</v>
      </c>
      <c r="R86" s="17"/>
      <c r="S86" s="17"/>
    </row>
    <row r="87" spans="1:19" s="18" customFormat="1" ht="11.1" customHeight="1" outlineLevel="6" x14ac:dyDescent="0.2">
      <c r="A87" s="19"/>
      <c r="B87" s="20" t="s">
        <v>22</v>
      </c>
      <c r="C87" s="21" t="s">
        <v>49</v>
      </c>
      <c r="D87" s="21"/>
      <c r="E87" s="21"/>
      <c r="F87" s="21"/>
      <c r="G87" s="21"/>
      <c r="H87" s="24">
        <v>155.376</v>
      </c>
      <c r="I87" s="24">
        <f>$H$87</f>
        <v>155.376</v>
      </c>
      <c r="J87" s="24">
        <v>1</v>
      </c>
      <c r="K87" s="23">
        <f>ROUND($I$87*$J$87,3)</f>
        <v>155.376</v>
      </c>
      <c r="L87" s="61">
        <v>30</v>
      </c>
      <c r="M87" s="51"/>
      <c r="N87" s="52">
        <f t="shared" si="4"/>
        <v>30</v>
      </c>
      <c r="O87" s="52">
        <f t="shared" si="5"/>
        <v>4661.28</v>
      </c>
      <c r="P87" s="52">
        <f t="shared" si="6"/>
        <v>0</v>
      </c>
      <c r="Q87" s="52">
        <f t="shared" si="7"/>
        <v>4661.28</v>
      </c>
      <c r="R87" s="23"/>
      <c r="S87" s="23"/>
    </row>
    <row r="88" spans="1:19" s="1" customFormat="1" ht="11.1" customHeight="1" outlineLevel="6" x14ac:dyDescent="0.2">
      <c r="A88" s="25"/>
      <c r="B88" s="26" t="s">
        <v>81</v>
      </c>
      <c r="C88" s="27" t="s">
        <v>57</v>
      </c>
      <c r="D88" s="27"/>
      <c r="E88" s="27"/>
      <c r="F88" s="27"/>
      <c r="G88" s="27"/>
      <c r="H88" s="28">
        <v>155.376</v>
      </c>
      <c r="I88" s="28">
        <f>$H$88</f>
        <v>155.376</v>
      </c>
      <c r="J88" s="34">
        <v>0.3</v>
      </c>
      <c r="K88" s="29">
        <f>ROUND($I$88*$J$88,3)</f>
        <v>46.613</v>
      </c>
      <c r="L88" s="62"/>
      <c r="M88" s="53">
        <v>108.5</v>
      </c>
      <c r="N88" s="52">
        <f t="shared" si="4"/>
        <v>108.5</v>
      </c>
      <c r="O88" s="52">
        <f t="shared" si="5"/>
        <v>0</v>
      </c>
      <c r="P88" s="52">
        <f t="shared" si="6"/>
        <v>5057.5105000000003</v>
      </c>
      <c r="Q88" s="52">
        <f t="shared" si="7"/>
        <v>5057.5105000000003</v>
      </c>
      <c r="R88" s="31"/>
      <c r="S88" s="31"/>
    </row>
    <row r="89" spans="1:19" s="11" customFormat="1" ht="11.1" customHeight="1" outlineLevel="5" x14ac:dyDescent="0.2">
      <c r="A89" s="12">
        <v>15</v>
      </c>
      <c r="B89" s="13" t="s">
        <v>78</v>
      </c>
      <c r="C89" s="14" t="s">
        <v>49</v>
      </c>
      <c r="D89" s="14"/>
      <c r="E89" s="14"/>
      <c r="F89" s="14"/>
      <c r="G89" s="14"/>
      <c r="H89" s="35">
        <v>155.376</v>
      </c>
      <c r="I89" s="35">
        <v>155.376</v>
      </c>
      <c r="J89" s="16"/>
      <c r="K89" s="16">
        <f>$K$90</f>
        <v>155.376</v>
      </c>
      <c r="L89" s="60"/>
      <c r="M89" s="50"/>
      <c r="N89" s="52">
        <f t="shared" si="4"/>
        <v>0</v>
      </c>
      <c r="O89" s="52">
        <f t="shared" si="5"/>
        <v>0</v>
      </c>
      <c r="P89" s="52">
        <f t="shared" si="6"/>
        <v>0</v>
      </c>
      <c r="Q89" s="52">
        <f t="shared" si="7"/>
        <v>0</v>
      </c>
      <c r="R89" s="17"/>
      <c r="S89" s="17"/>
    </row>
    <row r="90" spans="1:19" s="18" customFormat="1" ht="11.1" customHeight="1" outlineLevel="6" x14ac:dyDescent="0.2">
      <c r="A90" s="19"/>
      <c r="B90" s="20" t="s">
        <v>22</v>
      </c>
      <c r="C90" s="21" t="s">
        <v>49</v>
      </c>
      <c r="D90" s="21"/>
      <c r="E90" s="21"/>
      <c r="F90" s="21"/>
      <c r="G90" s="21"/>
      <c r="H90" s="24">
        <v>155.376</v>
      </c>
      <c r="I90" s="24">
        <f>$H$90</f>
        <v>155.376</v>
      </c>
      <c r="J90" s="24">
        <v>1</v>
      </c>
      <c r="K90" s="23">
        <f>ROUND($I$90*$J$90,3)</f>
        <v>155.376</v>
      </c>
      <c r="L90" s="61">
        <v>380</v>
      </c>
      <c r="M90" s="51"/>
      <c r="N90" s="52">
        <f t="shared" si="4"/>
        <v>380</v>
      </c>
      <c r="O90" s="52">
        <f t="shared" si="5"/>
        <v>59042.880000000005</v>
      </c>
      <c r="P90" s="52">
        <f t="shared" si="6"/>
        <v>0</v>
      </c>
      <c r="Q90" s="52">
        <f t="shared" si="7"/>
        <v>59042.880000000005</v>
      </c>
      <c r="R90" s="23"/>
      <c r="S90" s="23"/>
    </row>
    <row r="91" spans="1:19" s="1" customFormat="1" ht="11.1" customHeight="1" outlineLevel="6" x14ac:dyDescent="0.2">
      <c r="A91" s="25"/>
      <c r="B91" s="26" t="s">
        <v>79</v>
      </c>
      <c r="C91" s="27" t="s">
        <v>57</v>
      </c>
      <c r="D91" s="27"/>
      <c r="E91" s="27"/>
      <c r="F91" s="27"/>
      <c r="G91" s="27"/>
      <c r="H91" s="28">
        <v>155.376</v>
      </c>
      <c r="I91" s="28">
        <f>$H$91</f>
        <v>155.376</v>
      </c>
      <c r="J91" s="33">
        <v>3</v>
      </c>
      <c r="K91" s="29">
        <f>ROUND($I$91*$J$91,3)</f>
        <v>466.12799999999999</v>
      </c>
      <c r="L91" s="62"/>
      <c r="M91" s="53">
        <v>22</v>
      </c>
      <c r="N91" s="52">
        <f t="shared" si="4"/>
        <v>22</v>
      </c>
      <c r="O91" s="52">
        <f t="shared" si="5"/>
        <v>0</v>
      </c>
      <c r="P91" s="52">
        <f t="shared" si="6"/>
        <v>10254.815999999999</v>
      </c>
      <c r="Q91" s="52">
        <f t="shared" si="7"/>
        <v>10254.815999999999</v>
      </c>
      <c r="R91" s="31"/>
      <c r="S91" s="31"/>
    </row>
    <row r="92" spans="1:19" s="11" customFormat="1" ht="11.1" customHeight="1" outlineLevel="5" x14ac:dyDescent="0.2">
      <c r="A92" s="12">
        <v>16</v>
      </c>
      <c r="B92" s="13" t="s">
        <v>82</v>
      </c>
      <c r="C92" s="14" t="s">
        <v>49</v>
      </c>
      <c r="D92" s="14"/>
      <c r="E92" s="14"/>
      <c r="F92" s="14"/>
      <c r="G92" s="14"/>
      <c r="H92" s="35">
        <v>155.376</v>
      </c>
      <c r="I92" s="35">
        <v>155.376</v>
      </c>
      <c r="J92" s="16"/>
      <c r="K92" s="16">
        <f>$K$93</f>
        <v>155.376</v>
      </c>
      <c r="L92" s="60"/>
      <c r="M92" s="50"/>
      <c r="N92" s="52">
        <f t="shared" si="4"/>
        <v>0</v>
      </c>
      <c r="O92" s="52">
        <f t="shared" si="5"/>
        <v>0</v>
      </c>
      <c r="P92" s="52">
        <f t="shared" si="6"/>
        <v>0</v>
      </c>
      <c r="Q92" s="52">
        <f t="shared" si="7"/>
        <v>0</v>
      </c>
      <c r="R92" s="17"/>
      <c r="S92" s="17"/>
    </row>
    <row r="93" spans="1:19" s="18" customFormat="1" ht="11.1" customHeight="1" outlineLevel="6" x14ac:dyDescent="0.2">
      <c r="A93" s="19"/>
      <c r="B93" s="20" t="s">
        <v>22</v>
      </c>
      <c r="C93" s="21" t="s">
        <v>49</v>
      </c>
      <c r="D93" s="21"/>
      <c r="E93" s="21"/>
      <c r="F93" s="21"/>
      <c r="G93" s="21"/>
      <c r="H93" s="24">
        <v>155.376</v>
      </c>
      <c r="I93" s="24">
        <f>$H$93</f>
        <v>155.376</v>
      </c>
      <c r="J93" s="24">
        <v>1</v>
      </c>
      <c r="K93" s="23">
        <f>ROUND($I$93*$J$93,3)</f>
        <v>155.376</v>
      </c>
      <c r="L93" s="61">
        <v>290</v>
      </c>
      <c r="M93" s="51"/>
      <c r="N93" s="52">
        <f t="shared" si="4"/>
        <v>290</v>
      </c>
      <c r="O93" s="52">
        <f t="shared" si="5"/>
        <v>45059.040000000001</v>
      </c>
      <c r="P93" s="52">
        <f t="shared" si="6"/>
        <v>0</v>
      </c>
      <c r="Q93" s="52">
        <f t="shared" si="7"/>
        <v>45059.040000000001</v>
      </c>
      <c r="R93" s="23"/>
      <c r="S93" s="23"/>
    </row>
    <row r="94" spans="1:19" s="1" customFormat="1" ht="11.1" customHeight="1" outlineLevel="6" x14ac:dyDescent="0.2">
      <c r="A94" s="25"/>
      <c r="B94" s="26" t="s">
        <v>98</v>
      </c>
      <c r="C94" s="27" t="s">
        <v>84</v>
      </c>
      <c r="D94" s="27"/>
      <c r="E94" s="27"/>
      <c r="F94" s="27"/>
      <c r="G94" s="27"/>
      <c r="H94" s="28">
        <v>155.376</v>
      </c>
      <c r="I94" s="28">
        <f>$H$94</f>
        <v>155.376</v>
      </c>
      <c r="J94" s="30">
        <v>0.45</v>
      </c>
      <c r="K94" s="29">
        <f>ROUND($I$94*$J$94,3)</f>
        <v>69.918999999999997</v>
      </c>
      <c r="L94" s="62"/>
      <c r="M94" s="53">
        <v>593.97</v>
      </c>
      <c r="N94" s="52">
        <f t="shared" si="4"/>
        <v>593.97</v>
      </c>
      <c r="O94" s="52">
        <f t="shared" si="5"/>
        <v>0</v>
      </c>
      <c r="P94" s="52">
        <f t="shared" si="6"/>
        <v>41529.788430000001</v>
      </c>
      <c r="Q94" s="52">
        <f t="shared" si="7"/>
        <v>41529.788430000001</v>
      </c>
      <c r="R94" s="48" t="s">
        <v>112</v>
      </c>
      <c r="S94" s="49" t="s">
        <v>113</v>
      </c>
    </row>
    <row r="95" spans="1:19" s="11" customFormat="1" ht="11.1" customHeight="1" outlineLevel="5" x14ac:dyDescent="0.2">
      <c r="A95" s="12">
        <v>17</v>
      </c>
      <c r="B95" s="13" t="s">
        <v>74</v>
      </c>
      <c r="C95" s="14" t="s">
        <v>49</v>
      </c>
      <c r="D95" s="14"/>
      <c r="E95" s="14"/>
      <c r="F95" s="14"/>
      <c r="G95" s="14"/>
      <c r="H95" s="35">
        <v>155.376</v>
      </c>
      <c r="I95" s="35">
        <v>155.376</v>
      </c>
      <c r="J95" s="16"/>
      <c r="K95" s="16">
        <f>$K$96</f>
        <v>155.376</v>
      </c>
      <c r="L95" s="60"/>
      <c r="M95" s="50"/>
      <c r="N95" s="52">
        <f t="shared" si="4"/>
        <v>0</v>
      </c>
      <c r="O95" s="52">
        <f t="shared" si="5"/>
        <v>0</v>
      </c>
      <c r="P95" s="52">
        <f t="shared" si="6"/>
        <v>0</v>
      </c>
      <c r="Q95" s="52">
        <f t="shared" si="7"/>
        <v>0</v>
      </c>
      <c r="R95" s="17"/>
      <c r="S95" s="17"/>
    </row>
    <row r="96" spans="1:19" s="18" customFormat="1" ht="11.1" customHeight="1" outlineLevel="6" x14ac:dyDescent="0.2">
      <c r="A96" s="19"/>
      <c r="B96" s="20" t="s">
        <v>22</v>
      </c>
      <c r="C96" s="21" t="s">
        <v>49</v>
      </c>
      <c r="D96" s="21"/>
      <c r="E96" s="21"/>
      <c r="F96" s="21"/>
      <c r="G96" s="21"/>
      <c r="H96" s="24">
        <v>155.376</v>
      </c>
      <c r="I96" s="24">
        <f>$H$96</f>
        <v>155.376</v>
      </c>
      <c r="J96" s="24">
        <v>1</v>
      </c>
      <c r="K96" s="23">
        <f>ROUND($I$96*$J$96,3)</f>
        <v>155.376</v>
      </c>
      <c r="L96" s="61">
        <v>450</v>
      </c>
      <c r="M96" s="51"/>
      <c r="N96" s="52">
        <f t="shared" si="4"/>
        <v>450</v>
      </c>
      <c r="O96" s="52">
        <f t="shared" si="5"/>
        <v>69919.199999999997</v>
      </c>
      <c r="P96" s="52">
        <f t="shared" si="6"/>
        <v>0</v>
      </c>
      <c r="Q96" s="52">
        <f t="shared" si="7"/>
        <v>69919.199999999997</v>
      </c>
      <c r="R96" s="23"/>
      <c r="S96" s="23"/>
    </row>
    <row r="97" spans="1:19" s="1" customFormat="1" ht="21.9" customHeight="1" outlineLevel="6" x14ac:dyDescent="0.2">
      <c r="A97" s="25"/>
      <c r="B97" s="26" t="s">
        <v>75</v>
      </c>
      <c r="C97" s="27" t="s">
        <v>49</v>
      </c>
      <c r="D97" s="27"/>
      <c r="E97" s="27"/>
      <c r="F97" s="27"/>
      <c r="G97" s="27"/>
      <c r="H97" s="28">
        <v>155.376</v>
      </c>
      <c r="I97" s="28">
        <f>$H$97</f>
        <v>155.376</v>
      </c>
      <c r="J97" s="34">
        <v>1.2</v>
      </c>
      <c r="K97" s="29">
        <f>ROUND($I$97*$J$97,3)</f>
        <v>186.45099999999999</v>
      </c>
      <c r="L97" s="62"/>
      <c r="M97" s="53">
        <v>70</v>
      </c>
      <c r="N97" s="52">
        <f t="shared" si="4"/>
        <v>70</v>
      </c>
      <c r="O97" s="52">
        <f t="shared" si="5"/>
        <v>0</v>
      </c>
      <c r="P97" s="52">
        <f t="shared" si="6"/>
        <v>13051.57</v>
      </c>
      <c r="Q97" s="52">
        <f t="shared" si="7"/>
        <v>13051.57</v>
      </c>
      <c r="R97" s="31"/>
      <c r="S97" s="31"/>
    </row>
    <row r="98" spans="1:19" s="1" customFormat="1" ht="11.1" customHeight="1" outlineLevel="6" x14ac:dyDescent="0.2">
      <c r="A98" s="25"/>
      <c r="B98" s="26" t="s">
        <v>76</v>
      </c>
      <c r="C98" s="27" t="s">
        <v>57</v>
      </c>
      <c r="D98" s="27"/>
      <c r="E98" s="27"/>
      <c r="F98" s="27"/>
      <c r="G98" s="27"/>
      <c r="H98" s="28">
        <v>155.376</v>
      </c>
      <c r="I98" s="28">
        <f>$H$98</f>
        <v>155.376</v>
      </c>
      <c r="J98" s="33">
        <v>6</v>
      </c>
      <c r="K98" s="29">
        <f>ROUND($I$98*$J$98,3)</f>
        <v>932.25599999999997</v>
      </c>
      <c r="L98" s="62"/>
      <c r="M98" s="53">
        <v>27.9</v>
      </c>
      <c r="N98" s="52">
        <f t="shared" si="4"/>
        <v>27.9</v>
      </c>
      <c r="O98" s="52">
        <f t="shared" si="5"/>
        <v>0</v>
      </c>
      <c r="P98" s="52">
        <f t="shared" si="6"/>
        <v>26009.942399999996</v>
      </c>
      <c r="Q98" s="52">
        <f t="shared" si="7"/>
        <v>26009.942399999996</v>
      </c>
      <c r="R98" s="31"/>
      <c r="S98" s="31"/>
    </row>
    <row r="99" spans="1:19" s="1" customFormat="1" ht="21.9" customHeight="1" outlineLevel="6" x14ac:dyDescent="0.2">
      <c r="A99" s="25"/>
      <c r="B99" s="26" t="s">
        <v>77</v>
      </c>
      <c r="C99" s="27" t="s">
        <v>63</v>
      </c>
      <c r="D99" s="27"/>
      <c r="E99" s="27"/>
      <c r="F99" s="27"/>
      <c r="G99" s="27"/>
      <c r="H99" s="28">
        <v>155.376</v>
      </c>
      <c r="I99" s="28">
        <f>$H$99</f>
        <v>155.376</v>
      </c>
      <c r="J99" s="34">
        <v>1.1000000000000001</v>
      </c>
      <c r="K99" s="29">
        <f>ROUND($I$99*$J$99,3)</f>
        <v>170.91399999999999</v>
      </c>
      <c r="L99" s="62"/>
      <c r="M99" s="53">
        <v>25</v>
      </c>
      <c r="N99" s="52">
        <f t="shared" si="4"/>
        <v>25</v>
      </c>
      <c r="O99" s="52">
        <f t="shared" si="5"/>
        <v>0</v>
      </c>
      <c r="P99" s="52">
        <f t="shared" si="6"/>
        <v>4272.8499999999995</v>
      </c>
      <c r="Q99" s="52">
        <f t="shared" si="7"/>
        <v>4272.8499999999995</v>
      </c>
      <c r="R99" s="31"/>
      <c r="S99" s="31"/>
    </row>
    <row r="100" spans="1:19" s="1" customFormat="1" ht="12" customHeight="1" outlineLevel="4" x14ac:dyDescent="0.2">
      <c r="A100" s="7"/>
      <c r="B100" s="8" t="s">
        <v>99</v>
      </c>
      <c r="C100" s="9"/>
      <c r="D100" s="9"/>
      <c r="E100" s="9"/>
      <c r="F100" s="9"/>
      <c r="G100" s="9"/>
      <c r="H100" s="10"/>
      <c r="I100" s="10"/>
      <c r="J100" s="10"/>
      <c r="K100" s="10"/>
      <c r="L100" s="63"/>
      <c r="M100" s="55"/>
      <c r="N100" s="52">
        <f t="shared" si="4"/>
        <v>0</v>
      </c>
      <c r="O100" s="52">
        <f t="shared" si="5"/>
        <v>0</v>
      </c>
      <c r="P100" s="52">
        <f t="shared" si="6"/>
        <v>0</v>
      </c>
      <c r="Q100" s="52">
        <f t="shared" si="7"/>
        <v>0</v>
      </c>
      <c r="R100" s="10"/>
      <c r="S100" s="10"/>
    </row>
    <row r="101" spans="1:19" s="11" customFormat="1" ht="21.9" customHeight="1" outlineLevel="5" x14ac:dyDescent="0.2">
      <c r="A101" s="12">
        <v>18</v>
      </c>
      <c r="B101" s="13" t="s">
        <v>100</v>
      </c>
      <c r="C101" s="14" t="s">
        <v>63</v>
      </c>
      <c r="D101" s="14"/>
      <c r="E101" s="14"/>
      <c r="F101" s="14"/>
      <c r="G101" s="14"/>
      <c r="H101" s="35">
        <v>787.5</v>
      </c>
      <c r="I101" s="35">
        <v>787.5</v>
      </c>
      <c r="J101" s="16"/>
      <c r="K101" s="16">
        <f>$K$102</f>
        <v>787.5</v>
      </c>
      <c r="L101" s="60"/>
      <c r="M101" s="50"/>
      <c r="N101" s="52">
        <f t="shared" si="4"/>
        <v>0</v>
      </c>
      <c r="O101" s="52">
        <f t="shared" si="5"/>
        <v>0</v>
      </c>
      <c r="P101" s="52">
        <f t="shared" si="6"/>
        <v>0</v>
      </c>
      <c r="Q101" s="52">
        <f t="shared" si="7"/>
        <v>0</v>
      </c>
      <c r="R101" s="17" t="s">
        <v>101</v>
      </c>
      <c r="S101" s="17"/>
    </row>
    <row r="102" spans="1:19" s="18" customFormat="1" ht="11.1" customHeight="1" outlineLevel="6" x14ac:dyDescent="0.2">
      <c r="A102" s="19"/>
      <c r="B102" s="20" t="s">
        <v>22</v>
      </c>
      <c r="C102" s="21" t="s">
        <v>63</v>
      </c>
      <c r="D102" s="21"/>
      <c r="E102" s="21"/>
      <c r="F102" s="21"/>
      <c r="G102" s="21"/>
      <c r="H102" s="24">
        <v>787.5</v>
      </c>
      <c r="I102" s="24">
        <f>$H$102</f>
        <v>787.5</v>
      </c>
      <c r="J102" s="24">
        <v>1</v>
      </c>
      <c r="K102" s="23">
        <f>ROUND($I$102*$J$102,3)</f>
        <v>787.5</v>
      </c>
      <c r="L102" s="61">
        <v>250</v>
      </c>
      <c r="M102" s="51"/>
      <c r="N102" s="52">
        <f t="shared" si="4"/>
        <v>250</v>
      </c>
      <c r="O102" s="52">
        <f t="shared" si="5"/>
        <v>196875</v>
      </c>
      <c r="P102" s="52">
        <f t="shared" si="6"/>
        <v>0</v>
      </c>
      <c r="Q102" s="52">
        <f t="shared" si="7"/>
        <v>196875</v>
      </c>
      <c r="R102" s="23"/>
      <c r="S102" s="23"/>
    </row>
    <row r="103" spans="1:19" s="1" customFormat="1" ht="11.1" customHeight="1" outlineLevel="6" x14ac:dyDescent="0.2">
      <c r="A103" s="25"/>
      <c r="B103" s="26" t="s">
        <v>102</v>
      </c>
      <c r="C103" s="27" t="s">
        <v>63</v>
      </c>
      <c r="D103" s="27"/>
      <c r="E103" s="27"/>
      <c r="F103" s="27"/>
      <c r="G103" s="27"/>
      <c r="H103" s="28">
        <v>787.5</v>
      </c>
      <c r="I103" s="28">
        <f>$H$103</f>
        <v>787.5</v>
      </c>
      <c r="J103" s="33">
        <v>1</v>
      </c>
      <c r="K103" s="29">
        <f>ROUND($I$103*$J$103,3)</f>
        <v>787.5</v>
      </c>
      <c r="L103" s="62"/>
      <c r="M103" s="53">
        <v>182</v>
      </c>
      <c r="N103" s="52">
        <f t="shared" si="4"/>
        <v>182</v>
      </c>
      <c r="O103" s="52">
        <f t="shared" si="5"/>
        <v>0</v>
      </c>
      <c r="P103" s="52">
        <f t="shared" si="6"/>
        <v>143325</v>
      </c>
      <c r="Q103" s="52">
        <f t="shared" si="7"/>
        <v>143325</v>
      </c>
      <c r="R103" s="31"/>
      <c r="S103" s="31"/>
    </row>
    <row r="104" spans="1:19" s="4" customFormat="1" ht="20.25" customHeight="1" x14ac:dyDescent="0.2">
      <c r="A104" s="36"/>
      <c r="B104" s="37" t="s">
        <v>103</v>
      </c>
      <c r="C104" s="38"/>
      <c r="D104" s="38"/>
      <c r="E104" s="38"/>
      <c r="F104" s="38"/>
      <c r="G104" s="38"/>
      <c r="H104" s="38"/>
      <c r="I104" s="38"/>
      <c r="J104" s="38"/>
      <c r="K104" s="38"/>
      <c r="L104" s="56"/>
      <c r="M104" s="56"/>
      <c r="N104" s="56"/>
      <c r="O104" s="57">
        <f t="shared" ref="O104:P104" si="8">SUM(O18:O103)</f>
        <v>3096248.2499999995</v>
      </c>
      <c r="P104" s="57">
        <f t="shared" si="8"/>
        <v>5379261.6599000013</v>
      </c>
      <c r="Q104" s="57">
        <f>SUM(Q18:Q103)</f>
        <v>8475509.9099000022</v>
      </c>
      <c r="R104" s="39"/>
      <c r="S104" s="39"/>
    </row>
    <row r="105" spans="1:19" s="1" customFormat="1" ht="11.1" customHeight="1" x14ac:dyDescent="0.2">
      <c r="A105" s="40"/>
      <c r="B105" s="41" t="s">
        <v>104</v>
      </c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Q105" s="29"/>
      <c r="R105" s="29"/>
      <c r="S105" s="29"/>
    </row>
    <row r="106" spans="1:19" s="18" customFormat="1" ht="11.1" customHeight="1" x14ac:dyDescent="0.25">
      <c r="A106" s="43"/>
      <c r="B106" s="44" t="s">
        <v>105</v>
      </c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58">
        <f>P104</f>
        <v>5379261.6599000013</v>
      </c>
      <c r="R106" s="46"/>
      <c r="S106" s="46"/>
    </row>
    <row r="107" spans="1:19" s="18" customFormat="1" ht="11.1" customHeight="1" x14ac:dyDescent="0.25">
      <c r="A107" s="43"/>
      <c r="B107" s="44" t="s">
        <v>106</v>
      </c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58">
        <f>O104</f>
        <v>3096248.2499999995</v>
      </c>
      <c r="R107" s="23"/>
      <c r="S107" s="23"/>
    </row>
    <row r="108" spans="1:19" s="18" customFormat="1" ht="11.1" customHeight="1" x14ac:dyDescent="0.25">
      <c r="A108" s="43"/>
      <c r="B108" s="44" t="s">
        <v>107</v>
      </c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58">
        <f>Q104/1.2*0.2</f>
        <v>1412584.9849833339</v>
      </c>
      <c r="R108" s="23"/>
      <c r="S108" s="23"/>
    </row>
    <row r="109" spans="1:19" s="1" customFormat="1" ht="44.1" customHeight="1" x14ac:dyDescent="0.25">
      <c r="A109" s="64"/>
      <c r="B109" s="65" t="s">
        <v>108</v>
      </c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6"/>
      <c r="P109" s="66"/>
      <c r="Q109" s="66"/>
      <c r="R109" s="64"/>
      <c r="S109" s="64"/>
    </row>
    <row r="110" spans="1:19" s="1" customFormat="1" ht="11.1" customHeight="1" x14ac:dyDescent="0.2">
      <c r="A110" s="67"/>
      <c r="B110" s="67"/>
      <c r="C110" s="67"/>
      <c r="D110" s="64"/>
      <c r="E110" s="64"/>
      <c r="F110" s="64"/>
      <c r="G110" s="64"/>
      <c r="H110" s="67"/>
      <c r="I110" s="68">
        <f>$F$110+$G$110+$H$110</f>
        <v>0</v>
      </c>
      <c r="J110" s="69">
        <v>1</v>
      </c>
      <c r="K110" s="68">
        <f>ROUND($I$110*$J$110,3)</f>
        <v>0</v>
      </c>
      <c r="L110" s="67"/>
      <c r="M110" s="67"/>
      <c r="N110" s="68"/>
      <c r="O110" s="68"/>
      <c r="P110" s="68"/>
      <c r="Q110" s="68"/>
      <c r="R110" s="64"/>
      <c r="S110" s="67"/>
    </row>
    <row r="111" spans="1:19" s="1" customFormat="1" ht="11.1" customHeight="1" x14ac:dyDescent="0.2">
      <c r="A111" s="67"/>
      <c r="B111" s="67"/>
      <c r="C111" s="67"/>
      <c r="D111" s="64"/>
      <c r="E111" s="64"/>
      <c r="F111" s="64"/>
      <c r="G111" s="64"/>
      <c r="H111" s="67"/>
      <c r="I111" s="68">
        <f>$F$111+$G$111+$H$111</f>
        <v>0</v>
      </c>
      <c r="J111" s="69">
        <v>1</v>
      </c>
      <c r="K111" s="68">
        <f>ROUND($I$111*$J$111,3)</f>
        <v>0</v>
      </c>
      <c r="L111" s="67"/>
      <c r="M111" s="67"/>
      <c r="N111" s="68">
        <f>ROUND($M$111+$L$111,2)</f>
        <v>0</v>
      </c>
      <c r="O111" s="68">
        <f>ROUND($I$111*$L$111,2)</f>
        <v>0</v>
      </c>
      <c r="P111" s="68">
        <f>ROUND($K$111*$M$111,2)</f>
        <v>0</v>
      </c>
      <c r="Q111" s="68">
        <f>ROUND($P$111+$O$111,2)</f>
        <v>0</v>
      </c>
      <c r="R111" s="64"/>
      <c r="S111" s="67"/>
    </row>
    <row r="112" spans="1:19" s="1" customFormat="1" ht="11.1" customHeight="1" x14ac:dyDescent="0.2">
      <c r="A112" s="67"/>
      <c r="B112" s="67"/>
      <c r="C112" s="67"/>
      <c r="D112" s="64"/>
      <c r="E112" s="64"/>
      <c r="F112" s="64"/>
      <c r="G112" s="64"/>
      <c r="H112" s="67"/>
      <c r="I112" s="68">
        <f>$F$112+$G$112+$H$112</f>
        <v>0</v>
      </c>
      <c r="J112" s="69">
        <v>1</v>
      </c>
      <c r="K112" s="68">
        <f>ROUND($I$112*$J$112,3)</f>
        <v>0</v>
      </c>
      <c r="L112" s="67"/>
      <c r="M112" s="67"/>
      <c r="N112" s="68">
        <f>ROUND($M$112+$L$112,2)</f>
        <v>0</v>
      </c>
      <c r="O112" s="68">
        <f>ROUND($I$112*$L$112,2)</f>
        <v>0</v>
      </c>
      <c r="P112" s="68">
        <f>ROUND($K$112*$M$112,2)</f>
        <v>0</v>
      </c>
      <c r="Q112" s="68">
        <f>ROUND($P$112+$O$112,2)</f>
        <v>0</v>
      </c>
      <c r="R112" s="64"/>
      <c r="S112" s="67"/>
    </row>
    <row r="113" spans="1:19" s="1" customFormat="1" ht="11.1" customHeight="1" x14ac:dyDescent="0.2">
      <c r="A113" s="67"/>
      <c r="B113" s="67"/>
      <c r="C113" s="67"/>
      <c r="D113" s="64"/>
      <c r="E113" s="64"/>
      <c r="F113" s="64"/>
      <c r="G113" s="64"/>
      <c r="H113" s="67"/>
      <c r="I113" s="68">
        <f>$F$113+$G$113+$H$113</f>
        <v>0</v>
      </c>
      <c r="J113" s="69">
        <v>1</v>
      </c>
      <c r="K113" s="68">
        <f>ROUND($I$113*$J$113,3)</f>
        <v>0</v>
      </c>
      <c r="L113" s="67"/>
      <c r="M113" s="67"/>
      <c r="N113" s="68">
        <f>ROUND($M$113+$L$113,2)</f>
        <v>0</v>
      </c>
      <c r="O113" s="68">
        <f>ROUND($I$113*$L$113,2)</f>
        <v>0</v>
      </c>
      <c r="P113" s="68">
        <f>ROUND($K$113*$M$113,2)</f>
        <v>0</v>
      </c>
      <c r="Q113" s="68">
        <f>ROUND($P$113+$O$113,2)</f>
        <v>0</v>
      </c>
      <c r="R113" s="64"/>
      <c r="S113" s="67"/>
    </row>
    <row r="114" spans="1:19" s="1" customFormat="1" ht="11.1" customHeight="1" x14ac:dyDescent="0.2">
      <c r="A114" s="67"/>
      <c r="B114" s="67"/>
      <c r="C114" s="67"/>
      <c r="D114" s="64"/>
      <c r="E114" s="64"/>
      <c r="F114" s="64"/>
      <c r="G114" s="64"/>
      <c r="H114" s="67"/>
      <c r="I114" s="68">
        <f>$F$114+$G$114+$H$114</f>
        <v>0</v>
      </c>
      <c r="J114" s="69">
        <v>1</v>
      </c>
      <c r="K114" s="68">
        <f>ROUND($I$114*$J$114,3)</f>
        <v>0</v>
      </c>
      <c r="L114" s="67"/>
      <c r="M114" s="67"/>
      <c r="N114" s="68">
        <f>ROUND($M$114+$L$114,2)</f>
        <v>0</v>
      </c>
      <c r="O114" s="68">
        <f>ROUND($I$114*$L$114,2)</f>
        <v>0</v>
      </c>
      <c r="P114" s="68">
        <f>ROUND($K$114*$M$114,2)</f>
        <v>0</v>
      </c>
      <c r="Q114" s="68">
        <f>ROUND($P$114+$O$114,2)</f>
        <v>0</v>
      </c>
      <c r="R114" s="64"/>
      <c r="S114" s="67"/>
    </row>
    <row r="115" spans="1:19" s="1" customFormat="1" ht="11.1" customHeight="1" x14ac:dyDescent="0.2">
      <c r="A115" s="67"/>
      <c r="B115" s="67"/>
      <c r="C115" s="67"/>
      <c r="D115" s="64"/>
      <c r="E115" s="64"/>
      <c r="F115" s="64"/>
      <c r="G115" s="64"/>
      <c r="H115" s="67"/>
      <c r="I115" s="68">
        <f>$F$115+$G$115+$H$115</f>
        <v>0</v>
      </c>
      <c r="J115" s="69">
        <v>1</v>
      </c>
      <c r="K115" s="68">
        <f>ROUND($I$115*$J$115,3)</f>
        <v>0</v>
      </c>
      <c r="L115" s="67"/>
      <c r="M115" s="67"/>
      <c r="N115" s="68">
        <f>ROUND($M$115+$L$115,2)</f>
        <v>0</v>
      </c>
      <c r="O115" s="68">
        <f>ROUND($I$115*$L$115,2)</f>
        <v>0</v>
      </c>
      <c r="P115" s="68">
        <f>ROUND($K$115*$M$115,2)</f>
        <v>0</v>
      </c>
      <c r="Q115" s="68">
        <f>ROUND($P$115+$O$115,2)</f>
        <v>0</v>
      </c>
      <c r="R115" s="64"/>
      <c r="S115" s="67"/>
    </row>
    <row r="116" spans="1:19" s="1" customFormat="1" ht="11.1" customHeight="1" x14ac:dyDescent="0.2">
      <c r="A116" s="67"/>
      <c r="B116" s="67"/>
      <c r="C116" s="67"/>
      <c r="D116" s="64"/>
      <c r="E116" s="64"/>
      <c r="F116" s="64"/>
      <c r="G116" s="64"/>
      <c r="H116" s="67"/>
      <c r="I116" s="68">
        <f>$F$116+$G$116+$H$116</f>
        <v>0</v>
      </c>
      <c r="J116" s="69">
        <v>1</v>
      </c>
      <c r="K116" s="68">
        <f>ROUND($I$116*$J$116,3)</f>
        <v>0</v>
      </c>
      <c r="L116" s="67"/>
      <c r="M116" s="67"/>
      <c r="N116" s="68">
        <f>ROUND($M$116+$L$116,2)</f>
        <v>0</v>
      </c>
      <c r="O116" s="68">
        <f>ROUND($I$116*$L$116,2)</f>
        <v>0</v>
      </c>
      <c r="P116" s="68">
        <f>ROUND($K$116*$M$116,2)</f>
        <v>0</v>
      </c>
      <c r="Q116" s="68">
        <f>ROUND($P$116+$O$116,2)</f>
        <v>0</v>
      </c>
      <c r="R116" s="64"/>
      <c r="S116" s="67"/>
    </row>
    <row r="117" spans="1:19" s="1" customFormat="1" ht="11.1" customHeight="1" x14ac:dyDescent="0.2">
      <c r="A117" s="67"/>
      <c r="B117" s="67"/>
      <c r="C117" s="67"/>
      <c r="D117" s="64"/>
      <c r="E117" s="64"/>
      <c r="F117" s="64"/>
      <c r="G117" s="64"/>
      <c r="H117" s="67"/>
      <c r="I117" s="68">
        <f>$F$117+$G$117+$H$117</f>
        <v>0</v>
      </c>
      <c r="J117" s="69">
        <v>1</v>
      </c>
      <c r="K117" s="68">
        <f>ROUND($I$117*$J$117,3)</f>
        <v>0</v>
      </c>
      <c r="L117" s="67"/>
      <c r="M117" s="67"/>
      <c r="N117" s="68">
        <f>ROUND($M$117+$L$117,2)</f>
        <v>0</v>
      </c>
      <c r="O117" s="68">
        <f>ROUND($I$117*$L$117,2)</f>
        <v>0</v>
      </c>
      <c r="P117" s="68">
        <f>ROUND($K$117*$M$117,2)</f>
        <v>0</v>
      </c>
      <c r="Q117" s="68">
        <f>ROUND($P$117+$O$117,2)</f>
        <v>0</v>
      </c>
      <c r="R117" s="64"/>
      <c r="S117" s="67"/>
    </row>
    <row r="118" spans="1:19" s="1" customFormat="1" ht="11.1" customHeight="1" x14ac:dyDescent="0.2">
      <c r="A118" s="67"/>
      <c r="B118" s="67"/>
      <c r="C118" s="67"/>
      <c r="D118" s="64"/>
      <c r="E118" s="64"/>
      <c r="F118" s="64"/>
      <c r="G118" s="64"/>
      <c r="H118" s="67"/>
      <c r="I118" s="68">
        <f>$F$118+$G$118+$H$118</f>
        <v>0</v>
      </c>
      <c r="J118" s="69">
        <v>1</v>
      </c>
      <c r="K118" s="68">
        <f>ROUND($I$118*$J$118,3)</f>
        <v>0</v>
      </c>
      <c r="L118" s="67"/>
      <c r="M118" s="67"/>
      <c r="N118" s="68">
        <f>ROUND($M$118+$L$118,2)</f>
        <v>0</v>
      </c>
      <c r="O118" s="68">
        <f>ROUND($I$118*$L$118,2)</f>
        <v>0</v>
      </c>
      <c r="P118" s="68">
        <f>ROUND($K$118*$M$118,2)</f>
        <v>0</v>
      </c>
      <c r="Q118" s="68">
        <f>ROUND($P$118+$O$118,2)</f>
        <v>0</v>
      </c>
      <c r="R118" s="64"/>
      <c r="S118" s="67"/>
    </row>
    <row r="119" spans="1:19" s="1" customFormat="1" ht="11.1" customHeight="1" x14ac:dyDescent="0.2">
      <c r="A119" s="67"/>
      <c r="B119" s="67"/>
      <c r="C119" s="67"/>
      <c r="D119" s="64"/>
      <c r="E119" s="64"/>
      <c r="F119" s="64"/>
      <c r="G119" s="64"/>
      <c r="H119" s="67"/>
      <c r="I119" s="68">
        <f>$F$119+$G$119+$H$119</f>
        <v>0</v>
      </c>
      <c r="J119" s="69">
        <v>1</v>
      </c>
      <c r="K119" s="68">
        <f>ROUND($I$119*$J$119,3)</f>
        <v>0</v>
      </c>
      <c r="L119" s="67"/>
      <c r="M119" s="67"/>
      <c r="N119" s="68">
        <f>ROUND($M$119+$L$119,2)</f>
        <v>0</v>
      </c>
      <c r="O119" s="68">
        <f>ROUND($I$119*$L$119,2)</f>
        <v>0</v>
      </c>
      <c r="P119" s="68">
        <f>ROUND($K$119*$M$119,2)</f>
        <v>0</v>
      </c>
      <c r="Q119" s="68">
        <f>ROUND($P$119+$O$119,2)</f>
        <v>0</v>
      </c>
      <c r="R119" s="64"/>
      <c r="S119" s="67"/>
    </row>
    <row r="120" spans="1:19" s="1" customFormat="1" ht="11.1" customHeight="1" x14ac:dyDescent="0.2">
      <c r="A120" s="67"/>
      <c r="B120" s="67"/>
      <c r="C120" s="67"/>
      <c r="D120" s="64"/>
      <c r="E120" s="64"/>
      <c r="F120" s="64"/>
      <c r="G120" s="64"/>
      <c r="H120" s="67"/>
      <c r="I120" s="68">
        <f>$F$120+$G$120+$H$120</f>
        <v>0</v>
      </c>
      <c r="J120" s="69">
        <v>1</v>
      </c>
      <c r="K120" s="68">
        <f>ROUND($I$120*$J$120,3)</f>
        <v>0</v>
      </c>
      <c r="L120" s="67"/>
      <c r="M120" s="67"/>
      <c r="N120" s="68">
        <f>ROUND($M$120+$L$120,2)</f>
        <v>0</v>
      </c>
      <c r="O120" s="68">
        <f>ROUND($I$120*$L$120,2)</f>
        <v>0</v>
      </c>
      <c r="P120" s="68">
        <f>ROUND($K$120*$M$120,2)</f>
        <v>0</v>
      </c>
      <c r="Q120" s="68">
        <f>ROUND($P$120+$O$120,2)</f>
        <v>0</v>
      </c>
      <c r="R120" s="64"/>
      <c r="S120" s="67"/>
    </row>
    <row r="121" spans="1:19" s="1" customFormat="1" ht="11.1" customHeight="1" x14ac:dyDescent="0.2">
      <c r="A121" s="67"/>
      <c r="B121" s="67"/>
      <c r="C121" s="67"/>
      <c r="D121" s="64"/>
      <c r="E121" s="64"/>
      <c r="F121" s="64"/>
      <c r="G121" s="64"/>
      <c r="H121" s="67"/>
      <c r="I121" s="68">
        <f>$F$121+$G$121+$H$121</f>
        <v>0</v>
      </c>
      <c r="J121" s="69">
        <v>1</v>
      </c>
      <c r="K121" s="68">
        <f>ROUND($I$121*$J$121,3)</f>
        <v>0</v>
      </c>
      <c r="L121" s="67"/>
      <c r="M121" s="67"/>
      <c r="N121" s="68">
        <f>ROUND($M$121+$L$121,2)</f>
        <v>0</v>
      </c>
      <c r="O121" s="68">
        <f>ROUND($I$121*$L$121,2)</f>
        <v>0</v>
      </c>
      <c r="P121" s="68">
        <f>ROUND($K$121*$M$121,2)</f>
        <v>0</v>
      </c>
      <c r="Q121" s="68">
        <f>ROUND($P$121+$O$121,2)</f>
        <v>0</v>
      </c>
      <c r="R121" s="64"/>
      <c r="S121" s="67"/>
    </row>
    <row r="122" spans="1:19" s="1" customFormat="1" ht="11.1" customHeight="1" x14ac:dyDescent="0.2"/>
    <row r="123" spans="1:19" s="1" customFormat="1" ht="11.1" customHeight="1" x14ac:dyDescent="0.2">
      <c r="A123" s="18" t="s">
        <v>109</v>
      </c>
    </row>
    <row r="124" spans="1:19" s="1" customFormat="1" ht="11.1" customHeight="1" x14ac:dyDescent="0.2"/>
    <row r="125" spans="1:19" s="1" customFormat="1" ht="11.1" customHeight="1" x14ac:dyDescent="0.2">
      <c r="A125" s="47"/>
      <c r="B125" s="1" t="s">
        <v>110</v>
      </c>
    </row>
    <row r="126" spans="1:19" s="1" customFormat="1" ht="11.1" customHeight="1" x14ac:dyDescent="0.2">
      <c r="A126" s="1" t="s">
        <v>111</v>
      </c>
    </row>
  </sheetData>
  <sheetProtection algorithmName="SHA-512" hashValue="6VsM+e0Mg4OPie9glhUXwCCxdcfL3qJFgvf2IuqcXZzSz1bwo8fuNMJZJpgRjPxb70vYpuIW2Vs3pa0VPvnqMw==" saltValue="7FYehj8Hi7zGpdkaDyuadA==" spinCount="100000" sheet="1" objects="1" scenarios="1"/>
  <mergeCells count="18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Q10:Q11"/>
    <mergeCell ref="R10:R11"/>
    <mergeCell ref="S10:S11"/>
    <mergeCell ref="I10:I11"/>
    <mergeCell ref="J10:J11"/>
    <mergeCell ref="K10:K11"/>
    <mergeCell ref="L10:N10"/>
    <mergeCell ref="O10:P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Утина Анна Валериевна</cp:lastModifiedBy>
  <dcterms:modified xsi:type="dcterms:W3CDTF">2025-01-10T09:41:47Z</dcterms:modified>
</cp:coreProperties>
</file>